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C:\Users\松江明日香\Dropbox\1_株式会社HELLO base\11_フォーマット\01_財務健康診断\"/>
    </mc:Choice>
  </mc:AlternateContent>
  <xr:revisionPtr revIDLastSave="0" documentId="13_ncr:1_{4431DC29-CEAF-4F53-BF20-AB94D893D92F}" xr6:coauthVersionLast="47" xr6:coauthVersionMax="47" xr10:uidLastSave="{00000000-0000-0000-0000-000000000000}"/>
  <bookViews>
    <workbookView xWindow="22932" yWindow="-48" windowWidth="23256" windowHeight="12456" tabRatio="596" firstSheet="9" activeTab="10" xr2:uid="{00000000-000D-0000-FFFF-FFFF00000000}"/>
  </bookViews>
  <sheets>
    <sheet name="images" sheetId="34" r:id="rId1"/>
    <sheet name="マニュアル・チェックシート" sheetId="33" r:id="rId2"/>
    <sheet name="表紙" sheetId="14" r:id="rId3"/>
    <sheet name="結果通知" sheetId="21" r:id="rId4"/>
    <sheet name="決算書" sheetId="8" r:id="rId5"/>
    <sheet name="BS" sheetId="10" r:id="rId6"/>
    <sheet name="現預金" sheetId="11" r:id="rId7"/>
    <sheet name="PL" sheetId="12" r:id="rId8"/>
    <sheet name="PLロジックツリー" sheetId="23" r:id="rId9"/>
    <sheet name="CF" sheetId="13" r:id="rId10"/>
    <sheet name="保険提案補助シート" sheetId="35" r:id="rId11"/>
    <sheet name="親族内承継" sheetId="24" r:id="rId12"/>
    <sheet name="親族外承継" sheetId="29" r:id="rId13"/>
    <sheet name="事業清算" sheetId="26" r:id="rId14"/>
    <sheet name="福利厚生・役員退職金" sheetId="27" r:id="rId15"/>
  </sheets>
  <externalReferences>
    <externalReference r:id="rId16"/>
    <externalReference r:id="rId17"/>
    <externalReference r:id="rId18"/>
  </externalReferences>
  <definedNames>
    <definedName name="_xlnm._FilterDatabase" localSheetId="3" hidden="1">結果通知!$T$2:$AK$27</definedName>
    <definedName name="_Key1" localSheetId="5" hidden="1">#REF!</definedName>
    <definedName name="_Key1" localSheetId="9" hidden="1">#REF!</definedName>
    <definedName name="_Key1" localSheetId="7" hidden="1">#REF!</definedName>
    <definedName name="_Key1" localSheetId="8" hidden="1">#REF!</definedName>
    <definedName name="_Key1" localSheetId="3" hidden="1">#REF!</definedName>
    <definedName name="_Key1" localSheetId="13" hidden="1">#REF!</definedName>
    <definedName name="_Key1" localSheetId="14" hidden="1">#REF!</definedName>
    <definedName name="_Key1" hidden="1">#REF!</definedName>
    <definedName name="_Key2" localSheetId="5" hidden="1">#REF!</definedName>
    <definedName name="_Key2" localSheetId="9" hidden="1">#REF!</definedName>
    <definedName name="_Key2" localSheetId="7" hidden="1">#REF!</definedName>
    <definedName name="_Key2" localSheetId="8" hidden="1">#REF!</definedName>
    <definedName name="_Key2" localSheetId="3" hidden="1">#REF!</definedName>
    <definedName name="_Key2" localSheetId="13" hidden="1">#REF!</definedName>
    <definedName name="_Key2" localSheetId="14" hidden="1">#REF!</definedName>
    <definedName name="_Key2" hidden="1">#REF!</definedName>
    <definedName name="_Order1" hidden="1">255</definedName>
    <definedName name="_Order2" hidden="1">255</definedName>
    <definedName name="a" localSheetId="0">#REF!</definedName>
    <definedName name="a" localSheetId="8">'[1]４月'!#REF!</definedName>
    <definedName name="a" localSheetId="13">'[1]４月'!#REF!</definedName>
    <definedName name="a" localSheetId="14">'[1]４月'!#REF!</definedName>
    <definedName name="a">'[1]４月'!#REF!</definedName>
    <definedName name="ai" localSheetId="5" hidden="1">#REF!</definedName>
    <definedName name="ai" localSheetId="9" hidden="1">#REF!</definedName>
    <definedName name="ai" localSheetId="7" hidden="1">#REF!</definedName>
    <definedName name="ai" localSheetId="8" hidden="1">#REF!</definedName>
    <definedName name="ai" localSheetId="3" hidden="1">#REF!</definedName>
    <definedName name="ai" localSheetId="14" hidden="1">#REF!</definedName>
    <definedName name="ai" hidden="1">#REF!</definedName>
    <definedName name="aii" localSheetId="5" hidden="1">#REF!</definedName>
    <definedName name="aii" localSheetId="9" hidden="1">#REF!</definedName>
    <definedName name="aii" localSheetId="7" hidden="1">#REF!</definedName>
    <definedName name="aii" localSheetId="8" hidden="1">#REF!</definedName>
    <definedName name="aii" localSheetId="3" hidden="1">#REF!</definedName>
    <definedName name="aii" localSheetId="14" hidden="1">#REF!</definedName>
    <definedName name="aii" hidden="1">#REF!</definedName>
    <definedName name="b" localSheetId="5" hidden="1">#REF!</definedName>
    <definedName name="b" localSheetId="9" hidden="1">#REF!</definedName>
    <definedName name="b" localSheetId="7" hidden="1">#REF!</definedName>
    <definedName name="b" localSheetId="8" hidden="1">#REF!</definedName>
    <definedName name="b" localSheetId="3" hidden="1">#REF!</definedName>
    <definedName name="b" hidden="1">#REF!</definedName>
    <definedName name="credo" localSheetId="5" hidden="1">#REF!</definedName>
    <definedName name="credo" localSheetId="9" hidden="1">#REF!</definedName>
    <definedName name="credo" localSheetId="7" hidden="1">#REF!</definedName>
    <definedName name="credo" localSheetId="8" hidden="1">#REF!</definedName>
    <definedName name="credo" localSheetId="3" hidden="1">#REF!</definedName>
    <definedName name="credo" hidden="1">#REF!</definedName>
    <definedName name="ｄｗｄｗｄｗｄ" localSheetId="5" hidden="1">#REF!</definedName>
    <definedName name="ｄｗｄｗｄｗｄ" localSheetId="9" hidden="1">#REF!</definedName>
    <definedName name="ｄｗｄｗｄｗｄ" localSheetId="7" hidden="1">#REF!</definedName>
    <definedName name="ｄｗｄｗｄｗｄ" localSheetId="8" hidden="1">#REF!</definedName>
    <definedName name="ｄｗｄｗｄｗｄ" hidden="1">#REF!</definedName>
    <definedName name="g" localSheetId="0">#REF!</definedName>
    <definedName name="g" localSheetId="8">'[1]４月'!#REF!</definedName>
    <definedName name="g">'[1]４月'!#REF!</definedName>
    <definedName name="j" localSheetId="5" hidden="1">#REF!</definedName>
    <definedName name="j" localSheetId="9" hidden="1">#REF!</definedName>
    <definedName name="j" localSheetId="7" hidden="1">#REF!</definedName>
    <definedName name="j" localSheetId="8" hidden="1">#REF!</definedName>
    <definedName name="j" localSheetId="3" hidden="1">#REF!</definedName>
    <definedName name="j" hidden="1">#REF!</definedName>
    <definedName name="ｋｋｋ" localSheetId="0">#REF!</definedName>
    <definedName name="ｋｋｋ" localSheetId="8">'[2]４月'!#REF!</definedName>
    <definedName name="ｋｋｋ">'[2]４月'!#REF!</definedName>
    <definedName name="ＫＫＫＫ" localSheetId="0" hidden="1">#REF!</definedName>
    <definedName name="ＫＫＫＫ" localSheetId="8" hidden="1">#REF!</definedName>
    <definedName name="ＫＫＫＫ" hidden="1">#REF!</definedName>
    <definedName name="K総務" localSheetId="8" hidden="1">#REF!</definedName>
    <definedName name="K総務" hidden="1">#REF!</definedName>
    <definedName name="PL" localSheetId="0">INDIRECT(#REF!)</definedName>
    <definedName name="PL" localSheetId="8">INDIRECT([3]結果通知!$C$20)</definedName>
    <definedName name="PL">INDIRECT(結果通知!$C$20)</definedName>
    <definedName name="PL血液検査" localSheetId="0">INDIRECT(#REF!+#REF!)</definedName>
    <definedName name="PL血液検査" localSheetId="8">INDIRECT([3]結果通知!$C$20+[3]結果通知!$A$7)</definedName>
    <definedName name="PL血液検査">INDIRECT(結果通知!$C$20+結果通知!$A$7)</definedName>
    <definedName name="_xlnm.Print_Area" localSheetId="5">BS!$A$1:$Q$23</definedName>
    <definedName name="_xlnm.Print_Area" localSheetId="9">CF!$A$1:$Q$19</definedName>
    <definedName name="_xlnm.Print_Area" localSheetId="7">PL!$A$1:$Q$20</definedName>
    <definedName name="_xlnm.Print_Area" localSheetId="8">PLロジックツリー!$A$1:$BJ$74</definedName>
    <definedName name="_xlnm.Print_Area" localSheetId="4">決算書!$A$1:$S$37</definedName>
    <definedName name="_xlnm.Print_Area" localSheetId="3">結果通知!$A$1:$AK$28</definedName>
    <definedName name="_xlnm.Print_Area" localSheetId="6">現預金!$A$1:$AC$49</definedName>
    <definedName name="_xlnm.Print_Area" localSheetId="13">事業清算!$A$1:$AQ$52</definedName>
    <definedName name="_xlnm.Print_Area" localSheetId="12">親族外承継!$A$1:$AQ$52</definedName>
    <definedName name="_xlnm.Print_Area" localSheetId="11">親族内承継!$A$1:$AQ$52</definedName>
    <definedName name="_xlnm.Print_Area" localSheetId="14">福利厚生・役員退職金!$A$1:$AQ$39</definedName>
    <definedName name="TITLE" localSheetId="0">#REF!</definedName>
    <definedName name="TITLE" localSheetId="8">'[1]４月'!#REF!</definedName>
    <definedName name="TITLE" localSheetId="3">'[1]４月'!#REF!</definedName>
    <definedName name="TITLE" localSheetId="13">'[1]４月'!#REF!</definedName>
    <definedName name="TITLE" localSheetId="14">'[1]４月'!#REF!</definedName>
    <definedName name="TITLE">'[1]４月'!#REF!</definedName>
    <definedName name="uy" localSheetId="0">#REF!</definedName>
    <definedName name="uy" localSheetId="8">'[1]４月'!#REF!</definedName>
    <definedName name="uy" localSheetId="3">'[1]４月'!#REF!</definedName>
    <definedName name="uy" localSheetId="13">'[1]４月'!#REF!</definedName>
    <definedName name="uy" localSheetId="14">'[1]４月'!#REF!</definedName>
    <definedName name="uy">'[1]４月'!#REF!</definedName>
    <definedName name="wq" localSheetId="5" hidden="1">#REF!</definedName>
    <definedName name="wq" localSheetId="9" hidden="1">#REF!</definedName>
    <definedName name="wq" localSheetId="7" hidden="1">#REF!</definedName>
    <definedName name="wq" localSheetId="8" hidden="1">#REF!</definedName>
    <definedName name="wq" localSheetId="3" hidden="1">#REF!</definedName>
    <definedName name="wq" localSheetId="13" hidden="1">#REF!</definedName>
    <definedName name="wq" localSheetId="14" hidden="1">#REF!</definedName>
    <definedName name="wq" hidden="1">#REF!</definedName>
    <definedName name="ｙ" localSheetId="5" hidden="1">#REF!</definedName>
    <definedName name="ｙ" localSheetId="9" hidden="1">#REF!</definedName>
    <definedName name="ｙ" localSheetId="7" hidden="1">#REF!</definedName>
    <definedName name="ｙ" localSheetId="8" hidden="1">#REF!</definedName>
    <definedName name="ｙ" localSheetId="3" hidden="1">#REF!</definedName>
    <definedName name="ｙ" localSheetId="14" hidden="1">#REF!</definedName>
    <definedName name="ｙ" hidden="1">#REF!</definedName>
    <definedName name="あ" localSheetId="5" hidden="1">#REF!</definedName>
    <definedName name="あ" localSheetId="9" hidden="1">#REF!</definedName>
    <definedName name="あ" localSheetId="7" hidden="1">#REF!</definedName>
    <definedName name="あ" localSheetId="8" hidden="1">#REF!</definedName>
    <definedName name="あ" localSheetId="3" hidden="1">#REF!</definedName>
    <definedName name="あ" localSheetId="14" hidden="1">#REF!</definedName>
    <definedName name="あ" hidden="1">#REF!</definedName>
    <definedName name="ああ" localSheetId="5" hidden="1">#REF!</definedName>
    <definedName name="ああ" localSheetId="9" hidden="1">#REF!</definedName>
    <definedName name="ああ" localSheetId="7" hidden="1">#REF!</definedName>
    <definedName name="ああ" localSheetId="8" hidden="1">#REF!</definedName>
    <definedName name="ああ" localSheetId="3" hidden="1">#REF!</definedName>
    <definedName name="ああ" hidden="1">#REF!</definedName>
    <definedName name="あああ" localSheetId="0">#REF!</definedName>
    <definedName name="あああ" localSheetId="8">'[1]４月'!#REF!</definedName>
    <definedName name="あああ">'[1]４月'!#REF!</definedName>
    <definedName name="ああああ" localSheetId="5" hidden="1">#REF!</definedName>
    <definedName name="ああああ" localSheetId="9" hidden="1">#REF!</definedName>
    <definedName name="ああああ" localSheetId="7" hidden="1">#REF!</definedName>
    <definedName name="ああああ" localSheetId="8" hidden="1">#REF!</definedName>
    <definedName name="ああああ" localSheetId="3" hidden="1">#REF!</definedName>
    <definedName name="ああああ" hidden="1">#REF!</definedName>
    <definedName name="ああああああ" localSheetId="0">#REF!</definedName>
    <definedName name="ああああああ" localSheetId="8">'[1]４月'!#REF!</definedName>
    <definedName name="ああああああ">'[1]４月'!#REF!</definedName>
    <definedName name="ああああああああ" localSheetId="0">#REF!</definedName>
    <definedName name="ああああああああ" localSheetId="8">'[1]４月'!#REF!</definedName>
    <definedName name="ああああああああ">'[1]４月'!#REF!</definedName>
    <definedName name="ああああああああああ" localSheetId="5" hidden="1">#REF!</definedName>
    <definedName name="ああああああああああ" localSheetId="9" hidden="1">#REF!</definedName>
    <definedName name="ああああああああああ" localSheetId="7" hidden="1">#REF!</definedName>
    <definedName name="ああああああああああ" localSheetId="8" hidden="1">#REF!</definedName>
    <definedName name="ああああああああああ" localSheetId="3" hidden="1">#REF!</definedName>
    <definedName name="ああああああああああ" hidden="1">#REF!</definedName>
    <definedName name="ああああああああああああ" localSheetId="0">#REF!</definedName>
    <definedName name="ああああああああああああ" localSheetId="8">'[1]４月'!#REF!</definedName>
    <definedName name="ああああああああああああ">'[1]４月'!#REF!</definedName>
    <definedName name="あああああああああああああ" localSheetId="5" hidden="1">#REF!</definedName>
    <definedName name="あああああああああああああ" localSheetId="9" hidden="1">#REF!</definedName>
    <definedName name="あああああああああああああ" localSheetId="7" hidden="1">#REF!</definedName>
    <definedName name="あああああああああああああ" localSheetId="8" hidden="1">#REF!</definedName>
    <definedName name="あああああああああああああ" localSheetId="3" hidden="1">#REF!</definedName>
    <definedName name="あああああああああああああ" hidden="1">#REF!</definedName>
    <definedName name="あい" localSheetId="0">#REF!</definedName>
    <definedName name="あい" localSheetId="8">'[1]４月'!#REF!</definedName>
    <definedName name="あい">'[1]４月'!#REF!</definedName>
    <definedName name="い" localSheetId="0" hidden="1">#REF!</definedName>
    <definedName name="い" localSheetId="8" hidden="1">#REF!</definedName>
    <definedName name="い" hidden="1">#REF!</definedName>
    <definedName name="ぉ" localSheetId="5" hidden="1">#REF!</definedName>
    <definedName name="ぉ" localSheetId="9" hidden="1">#REF!</definedName>
    <definedName name="ぉ" localSheetId="7" hidden="1">#REF!</definedName>
    <definedName name="ぉ" localSheetId="8" hidden="1">#REF!</definedName>
    <definedName name="ぉ" localSheetId="3" hidden="1">#REF!</definedName>
    <definedName name="ぉ" hidden="1">#REF!</definedName>
    <definedName name="さ" localSheetId="5" hidden="1">#REF!</definedName>
    <definedName name="さ" localSheetId="9" hidden="1">#REF!</definedName>
    <definedName name="さ" localSheetId="7" hidden="1">#REF!</definedName>
    <definedName name="さ" localSheetId="8" hidden="1">#REF!</definedName>
    <definedName name="さ" localSheetId="3" hidden="1">#REF!</definedName>
    <definedName name="さ" hidden="1">#REF!</definedName>
    <definedName name="ささあさっさ" localSheetId="5" hidden="1">#REF!</definedName>
    <definedName name="ささあさっさ" localSheetId="9" hidden="1">#REF!</definedName>
    <definedName name="ささあさっさ" localSheetId="7" hidden="1">#REF!</definedName>
    <definedName name="ささあさっさ" localSheetId="8" hidden="1">#REF!</definedName>
    <definedName name="ささあさっさ" localSheetId="3" hidden="1">#REF!</definedName>
    <definedName name="ささあさっさ" hidden="1">#REF!</definedName>
    <definedName name="サラサラ血">結果通知!$E$42</definedName>
    <definedName name="じょあき" localSheetId="5" hidden="1">#REF!</definedName>
    <definedName name="じょあき" localSheetId="9" hidden="1">#REF!</definedName>
    <definedName name="じょあき" localSheetId="7" hidden="1">#REF!</definedName>
    <definedName name="じょあき" localSheetId="8" hidden="1">#REF!</definedName>
    <definedName name="じょあき" localSheetId="3" hidden="1">#REF!</definedName>
    <definedName name="じょあき" hidden="1">#REF!</definedName>
    <definedName name="スポーツマン">結果通知!$G$24</definedName>
    <definedName name="っさささ" localSheetId="5" hidden="1">#REF!</definedName>
    <definedName name="っさささ" localSheetId="9" hidden="1">#REF!</definedName>
    <definedName name="っさささ" localSheetId="7" hidden="1">#REF!</definedName>
    <definedName name="っさささ" localSheetId="8" hidden="1">#REF!</definedName>
    <definedName name="っさささ" localSheetId="3" hidden="1">#REF!</definedName>
    <definedName name="っさささ" hidden="1">#REF!</definedName>
    <definedName name="っさささささ" localSheetId="5" hidden="1">#REF!</definedName>
    <definedName name="っさささささ" localSheetId="9" hidden="1">#REF!</definedName>
    <definedName name="っさささささ" localSheetId="7" hidden="1">#REF!</definedName>
    <definedName name="っさささささ" localSheetId="8" hidden="1">#REF!</definedName>
    <definedName name="っさささささ" localSheetId="3" hidden="1">#REF!</definedName>
    <definedName name="っさささささ" hidden="1">#REF!</definedName>
    <definedName name="ドロドロ血">結果通知!$I$42</definedName>
    <definedName name="メタボ">結果通知!$O$12</definedName>
    <definedName name="井藤" localSheetId="5" hidden="1">#REF!</definedName>
    <definedName name="井藤" localSheetId="9" hidden="1">#REF!</definedName>
    <definedName name="井藤" localSheetId="7" hidden="1">#REF!</definedName>
    <definedName name="井藤" localSheetId="8" hidden="1">#REF!</definedName>
    <definedName name="井藤" localSheetId="3" hidden="1">#REF!</definedName>
    <definedName name="井藤" hidden="1">#REF!</definedName>
    <definedName name="画像" localSheetId="0">INDIRECT(#REF!)</definedName>
    <definedName name="画像" localSheetId="8">INDIRECT([3]結果通知!$C$11)</definedName>
    <definedName name="画像">INDIRECT(結果通知!$C$11)</definedName>
    <definedName name="画像１" localSheetId="3">INDIRECT(結果通知!$T$8)</definedName>
    <definedName name="画像２" localSheetId="3">INDIRECT(結果通知!$Z$8)</definedName>
    <definedName name="画像３" localSheetId="3">INDIRECT(結果通知!$AF$8)</definedName>
    <definedName name="虚弱体質">結果通知!$O$24</definedName>
    <definedName name="経過観察">結果通知!$A$42</definedName>
    <definedName name="健康体">結果通知!$G$12</definedName>
    <definedName name="三國" localSheetId="5" hidden="1">#REF!</definedName>
    <definedName name="三國" localSheetId="9" hidden="1">#REF!</definedName>
    <definedName name="三國" localSheetId="7" hidden="1">#REF!</definedName>
    <definedName name="三國" localSheetId="8" hidden="1">#REF!</definedName>
    <definedName name="三國" hidden="1">#REF!</definedName>
    <definedName name="他" localSheetId="0">#REF!</definedName>
    <definedName name="他" localSheetId="8">'[1]４月'!#REF!</definedName>
    <definedName name="他">'[1]４月'!#REF!</definedName>
    <definedName name="他お" localSheetId="5" hidden="1">#REF!</definedName>
    <definedName name="他お" localSheetId="9" hidden="1">#REF!</definedName>
    <definedName name="他お" localSheetId="7" hidden="1">#REF!</definedName>
    <definedName name="他お" localSheetId="8" hidden="1">#REF!</definedName>
    <definedName name="他お" localSheetId="3" hidden="1">#REF!</definedName>
    <definedName name="他お" hidden="1">#REF!</definedName>
    <definedName name="奈良井" localSheetId="8" hidden="1">#REF!</definedName>
    <definedName name="奈良井" hidden="1">#REF!</definedName>
    <definedName name="名前の重複" localSheetId="5" hidden="1">#REF!</definedName>
    <definedName name="名前の重複" localSheetId="9" hidden="1">#REF!</definedName>
    <definedName name="名前の重複" localSheetId="7" hidden="1">#REF!</definedName>
    <definedName name="名前の重複" localSheetId="8" hidden="1">#REF!</definedName>
    <definedName name="名前の重複" localSheetId="3" hidden="1">#REF!</definedName>
    <definedName name="名前の重複" hidden="1">#REF!</definedName>
    <definedName name="明日" localSheetId="5" hidden="1">#REF!</definedName>
    <definedName name="明日" localSheetId="9" hidden="1">#REF!</definedName>
    <definedName name="明日" localSheetId="7" hidden="1">#REF!</definedName>
    <definedName name="明日" localSheetId="8" hidden="1">#REF!</definedName>
    <definedName name="明日" localSheetId="3" hidden="1">#REF!</definedName>
    <definedName name="明日"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4" i="8" l="1"/>
  <c r="U4" i="8"/>
  <c r="K26" i="8" s="1"/>
  <c r="AD4" i="33"/>
  <c r="AD2" i="33"/>
  <c r="K18" i="8"/>
  <c r="L18" i="8"/>
  <c r="D3" i="8"/>
  <c r="H3" i="8"/>
  <c r="M3" i="8"/>
  <c r="S3" i="8"/>
  <c r="D4" i="8"/>
  <c r="H4" i="8"/>
  <c r="M4" i="8"/>
  <c r="S4" i="8"/>
  <c r="V6" i="8"/>
  <c r="B5" i="8"/>
  <c r="C5" i="8"/>
  <c r="F5" i="8"/>
  <c r="G5" i="8"/>
  <c r="H5" i="8" s="1"/>
  <c r="M5" i="8"/>
  <c r="S5" i="8"/>
  <c r="D6" i="8"/>
  <c r="H6" i="8"/>
  <c r="M6" i="8"/>
  <c r="S6" i="8"/>
  <c r="T6" i="8"/>
  <c r="D7" i="8"/>
  <c r="H7" i="8"/>
  <c r="K7" i="8"/>
  <c r="K8" i="8" s="1"/>
  <c r="L7" i="8"/>
  <c r="L8" i="8" s="1"/>
  <c r="S7" i="8"/>
  <c r="B8" i="8"/>
  <c r="C8" i="8"/>
  <c r="H8" i="8"/>
  <c r="S8" i="8"/>
  <c r="D9" i="8"/>
  <c r="H9" i="8"/>
  <c r="S9" i="8"/>
  <c r="H10" i="8"/>
  <c r="S10" i="8"/>
  <c r="D11" i="8"/>
  <c r="H11" i="8"/>
  <c r="S11" i="8"/>
  <c r="U11" i="8"/>
  <c r="V11" i="8"/>
  <c r="D12" i="8"/>
  <c r="H12" i="8"/>
  <c r="M12" i="8"/>
  <c r="S12" i="8"/>
  <c r="B13" i="8"/>
  <c r="C13" i="8"/>
  <c r="H13" i="8"/>
  <c r="M13" i="8"/>
  <c r="S13" i="8"/>
  <c r="D14" i="8"/>
  <c r="F14" i="8"/>
  <c r="G14" i="8"/>
  <c r="G15" i="8" s="1"/>
  <c r="M14" i="8"/>
  <c r="S14" i="8"/>
  <c r="D15" i="8"/>
  <c r="K15" i="8"/>
  <c r="L15" i="8"/>
  <c r="S15" i="8"/>
  <c r="D16" i="8"/>
  <c r="H16" i="8"/>
  <c r="M16" i="8"/>
  <c r="S16" i="8"/>
  <c r="D17" i="8"/>
  <c r="H17" i="8"/>
  <c r="M17" i="8"/>
  <c r="S17" i="8"/>
  <c r="B18" i="8"/>
  <c r="D18" i="8" s="1"/>
  <c r="C18" i="8"/>
  <c r="H18" i="8"/>
  <c r="S18" i="8"/>
  <c r="H19" i="8"/>
  <c r="S19" i="8"/>
  <c r="D20" i="8"/>
  <c r="F20" i="8"/>
  <c r="G20" i="8"/>
  <c r="M20" i="8"/>
  <c r="S20" i="8"/>
  <c r="D21" i="8"/>
  <c r="M21" i="8"/>
  <c r="S21" i="8"/>
  <c r="D22" i="8"/>
  <c r="H22" i="8"/>
  <c r="S22" i="8"/>
  <c r="D23" i="8"/>
  <c r="H23" i="8"/>
  <c r="M23" i="8"/>
  <c r="S23" i="8"/>
  <c r="B24" i="8"/>
  <c r="C24" i="8"/>
  <c r="H24" i="8"/>
  <c r="S24" i="8"/>
  <c r="D25" i="8"/>
  <c r="H25" i="8"/>
  <c r="S25" i="8"/>
  <c r="D26" i="8"/>
  <c r="S26" i="8"/>
  <c r="B27" i="8"/>
  <c r="C27" i="8"/>
  <c r="S27" i="8"/>
  <c r="D28" i="8"/>
  <c r="S28" i="8"/>
  <c r="D29" i="8"/>
  <c r="S29" i="8"/>
  <c r="D30" i="8"/>
  <c r="J30" i="8"/>
  <c r="K30" i="8"/>
  <c r="L30" i="8"/>
  <c r="S30" i="8"/>
  <c r="D31" i="8"/>
  <c r="J31" i="8"/>
  <c r="K31" i="8"/>
  <c r="L31" i="8"/>
  <c r="S31" i="8"/>
  <c r="D32" i="8"/>
  <c r="J32" i="8"/>
  <c r="K32" i="8"/>
  <c r="L32" i="8"/>
  <c r="S32" i="8"/>
  <c r="D33" i="8"/>
  <c r="J33" i="8"/>
  <c r="K33" i="8"/>
  <c r="L33" i="8"/>
  <c r="S33" i="8"/>
  <c r="B34" i="8"/>
  <c r="C34" i="8"/>
  <c r="J34" i="8"/>
  <c r="Q34" i="8"/>
  <c r="Q39" i="8" s="1"/>
  <c r="R34" i="8"/>
  <c r="R39" i="8" s="1"/>
  <c r="D36" i="8"/>
  <c r="F39" i="8"/>
  <c r="G39" i="8"/>
  <c r="M33" i="8" l="1"/>
  <c r="M32" i="8"/>
  <c r="M31" i="8"/>
  <c r="K34" i="8"/>
  <c r="M30" i="8"/>
  <c r="L34" i="8"/>
  <c r="U6" i="8"/>
  <c r="U8" i="8"/>
  <c r="S34" i="8"/>
  <c r="M18" i="8"/>
  <c r="M15" i="8"/>
  <c r="H20" i="8"/>
  <c r="G21" i="8"/>
  <c r="H14" i="8"/>
  <c r="F15" i="8"/>
  <c r="D34" i="8"/>
  <c r="D27" i="8"/>
  <c r="C35" i="8"/>
  <c r="B35" i="8"/>
  <c r="D13" i="8"/>
  <c r="B10" i="8"/>
  <c r="B19" i="8" s="1"/>
  <c r="D8" i="8"/>
  <c r="D5" i="8"/>
  <c r="M8" i="8"/>
  <c r="V8" i="8"/>
  <c r="L9" i="8"/>
  <c r="M7" i="8"/>
  <c r="L10" i="8"/>
  <c r="K9" i="8"/>
  <c r="D24" i="8"/>
  <c r="K10" i="8"/>
  <c r="K11" i="8" s="1"/>
  <c r="K19" i="8" s="1"/>
  <c r="K22" i="8" s="1"/>
  <c r="K24" i="8" s="1"/>
  <c r="L26" i="8"/>
  <c r="M26" i="8" s="1"/>
  <c r="C10" i="8"/>
  <c r="M34" i="8" l="1"/>
  <c r="F21" i="8"/>
  <c r="H21" i="8" s="1"/>
  <c r="H15" i="8"/>
  <c r="D35" i="8"/>
  <c r="B37" i="8"/>
  <c r="F35" i="8" s="1"/>
  <c r="F40" i="8" s="1"/>
  <c r="M10" i="8"/>
  <c r="L11" i="8"/>
  <c r="M9" i="8"/>
  <c r="C19" i="8"/>
  <c r="D10" i="8"/>
  <c r="F37" i="8" l="1"/>
  <c r="C37" i="8"/>
  <c r="D19" i="8"/>
  <c r="L19" i="8"/>
  <c r="M11" i="8"/>
  <c r="M19" i="8" l="1"/>
  <c r="L22" i="8"/>
  <c r="G35" i="8"/>
  <c r="D37" i="8"/>
  <c r="H35" i="8" l="1"/>
  <c r="G40" i="8"/>
  <c r="AD3" i="33" s="1"/>
  <c r="G37" i="8"/>
  <c r="H37" i="8" s="1"/>
  <c r="L24" i="8"/>
  <c r="M22" i="8"/>
  <c r="M24" i="8" l="1"/>
  <c r="A3" i="33" l="1"/>
  <c r="A4" i="33" s="1"/>
  <c r="A5" i="33" s="1"/>
  <c r="A6" i="33" s="1"/>
  <c r="A7" i="33" s="1"/>
  <c r="A8" i="33" s="1"/>
  <c r="G28" i="27" l="1"/>
  <c r="G27" i="27"/>
  <c r="C28" i="27"/>
  <c r="C27" i="27"/>
  <c r="G25" i="27"/>
  <c r="G24" i="27"/>
  <c r="G11" i="27"/>
  <c r="C11" i="27"/>
  <c r="G10" i="27"/>
  <c r="C10" i="27"/>
  <c r="C43" i="26"/>
  <c r="N36" i="26"/>
  <c r="N31" i="26"/>
  <c r="E15" i="26"/>
  <c r="E40" i="29"/>
  <c r="Y29" i="29"/>
  <c r="E14" i="29"/>
  <c r="E40" i="24"/>
  <c r="Y29" i="24"/>
  <c r="E14" i="24"/>
  <c r="C5" i="13" l="1"/>
  <c r="D5" i="13"/>
  <c r="E16" i="26" l="1"/>
  <c r="E15" i="29"/>
  <c r="E15" i="24"/>
  <c r="D32" i="26"/>
  <c r="C16" i="27"/>
  <c r="BH52" i="23" l="1"/>
  <c r="BH49" i="23"/>
  <c r="BH53" i="23"/>
  <c r="BI53" i="23"/>
  <c r="BG53" i="23"/>
  <c r="AY3" i="23"/>
  <c r="AY5" i="23"/>
  <c r="BG39" i="23"/>
  <c r="BH39" i="23"/>
  <c r="BI39" i="23"/>
  <c r="BG40" i="23"/>
  <c r="BH40" i="23"/>
  <c r="BI40" i="23"/>
  <c r="BG41" i="23"/>
  <c r="BH41" i="23"/>
  <c r="BI41" i="23"/>
  <c r="BG42" i="23"/>
  <c r="BH42" i="23"/>
  <c r="BI42" i="23"/>
  <c r="BG43" i="23"/>
  <c r="BH43" i="23"/>
  <c r="BI43" i="23"/>
  <c r="BG44" i="23"/>
  <c r="BH44" i="23"/>
  <c r="BI44" i="23"/>
  <c r="BG45" i="23"/>
  <c r="BH45" i="23"/>
  <c r="BI45" i="23"/>
  <c r="BG46" i="23"/>
  <c r="BH46" i="23"/>
  <c r="BI46" i="23"/>
  <c r="BG47" i="23"/>
  <c r="BH47" i="23"/>
  <c r="BI47" i="23"/>
  <c r="BG49" i="23"/>
  <c r="BI49" i="23"/>
  <c r="BG50" i="23"/>
  <c r="BH50" i="23"/>
  <c r="BI50" i="23"/>
  <c r="BG51" i="23"/>
  <c r="BH51" i="23"/>
  <c r="BI51" i="23"/>
  <c r="BG52" i="23"/>
  <c r="BI52" i="23"/>
  <c r="BG54" i="23"/>
  <c r="BH54" i="23"/>
  <c r="BI54" i="23"/>
  <c r="BG55" i="23"/>
  <c r="BH55" i="23"/>
  <c r="BI55" i="23"/>
  <c r="BG57" i="23"/>
  <c r="BH57" i="23"/>
  <c r="BI57" i="23"/>
  <c r="BG58" i="23"/>
  <c r="BH58" i="23"/>
  <c r="BI58" i="23"/>
  <c r="BG59" i="23"/>
  <c r="BH59" i="23"/>
  <c r="BI59" i="23"/>
  <c r="BJ59" i="23" s="1"/>
  <c r="BG60" i="23"/>
  <c r="BH60" i="23"/>
  <c r="BI60" i="23"/>
  <c r="BG61" i="23"/>
  <c r="BH61" i="23"/>
  <c r="BI61" i="23"/>
  <c r="BG62" i="23"/>
  <c r="BH62" i="23"/>
  <c r="BI62" i="23"/>
  <c r="BG63" i="23"/>
  <c r="BH63" i="23"/>
  <c r="BI63" i="23"/>
  <c r="BG64" i="23"/>
  <c r="BH64" i="23"/>
  <c r="BI64" i="23"/>
  <c r="BG65" i="23"/>
  <c r="BH65" i="23"/>
  <c r="BI65" i="23"/>
  <c r="BJ65" i="23" s="1"/>
  <c r="BG66" i="23"/>
  <c r="BH66" i="23"/>
  <c r="BI66" i="23"/>
  <c r="BG68" i="23"/>
  <c r="BH68" i="23"/>
  <c r="BI68" i="23"/>
  <c r="BG69" i="23"/>
  <c r="BH69" i="23"/>
  <c r="BI69" i="23"/>
  <c r="BG70" i="23"/>
  <c r="BH70" i="23"/>
  <c r="BI70" i="23"/>
  <c r="BJ70" i="23" s="1"/>
  <c r="BG71" i="23"/>
  <c r="BH71" i="23"/>
  <c r="BI71" i="23"/>
  <c r="BG72" i="23"/>
  <c r="BH72" i="23"/>
  <c r="BI72" i="23"/>
  <c r="Q37" i="26"/>
  <c r="AH16" i="23"/>
  <c r="BJ53" i="23" l="1"/>
  <c r="BJ63" i="23"/>
  <c r="BJ44" i="23"/>
  <c r="BJ40" i="23"/>
  <c r="BJ52" i="23"/>
  <c r="E17" i="26"/>
  <c r="J21" i="26" s="1"/>
  <c r="C40" i="26" s="1"/>
  <c r="B47" i="26" s="1"/>
  <c r="E16" i="24"/>
  <c r="J20" i="24" s="1"/>
  <c r="E16" i="29"/>
  <c r="J20" i="29" s="1"/>
  <c r="I47" i="26"/>
  <c r="AY7" i="23"/>
  <c r="BJ69" i="23"/>
  <c r="BJ64" i="23"/>
  <c r="BJ60" i="23"/>
  <c r="BJ61" i="23"/>
  <c r="BJ58" i="23"/>
  <c r="BJ45" i="23"/>
  <c r="AY17" i="23"/>
  <c r="AY15" i="23"/>
  <c r="AY19" i="23" s="1"/>
  <c r="BJ71" i="23"/>
  <c r="BB5" i="23"/>
  <c r="BJ72" i="23"/>
  <c r="BJ39" i="23"/>
  <c r="BH56" i="23"/>
  <c r="AY51" i="23" s="1"/>
  <c r="BJ54" i="23"/>
  <c r="BJ49" i="23"/>
  <c r="BJ46" i="23"/>
  <c r="BJ55" i="23"/>
  <c r="BJ43" i="23"/>
  <c r="BI67" i="23"/>
  <c r="AY59" i="23" s="1"/>
  <c r="BI48" i="23"/>
  <c r="BJ41" i="23"/>
  <c r="BH73" i="23"/>
  <c r="AY71" i="23" s="1"/>
  <c r="BH67" i="23"/>
  <c r="AY61" i="23" s="1"/>
  <c r="BJ68" i="23"/>
  <c r="BJ66" i="23"/>
  <c r="BJ62" i="23"/>
  <c r="BJ57" i="23"/>
  <c r="BI56" i="23"/>
  <c r="AY49" i="23" s="1"/>
  <c r="BJ51" i="23"/>
  <c r="BJ50" i="23"/>
  <c r="BJ47" i="23"/>
  <c r="BJ42" i="23"/>
  <c r="BH48" i="23"/>
  <c r="BI73" i="23"/>
  <c r="L20" i="10" l="1"/>
  <c r="BJ67" i="23"/>
  <c r="P47" i="26"/>
  <c r="E51" i="26" s="1"/>
  <c r="H43" i="24"/>
  <c r="H49" i="24" s="1"/>
  <c r="H44" i="24"/>
  <c r="H50" i="24" s="1"/>
  <c r="H42" i="24"/>
  <c r="H48" i="24" s="1"/>
  <c r="H43" i="29"/>
  <c r="H49" i="29" s="1"/>
  <c r="H44" i="29"/>
  <c r="H50" i="29" s="1"/>
  <c r="H42" i="29"/>
  <c r="H48" i="29" s="1"/>
  <c r="C17" i="27"/>
  <c r="K10" i="27"/>
  <c r="G17" i="27" s="1"/>
  <c r="K17" i="27" s="1"/>
  <c r="BB17" i="23"/>
  <c r="AY40" i="23"/>
  <c r="BI74" i="23"/>
  <c r="AH8" i="23"/>
  <c r="AH10" i="23"/>
  <c r="BH74" i="23"/>
  <c r="BJ56" i="23"/>
  <c r="AY42" i="23"/>
  <c r="Z38" i="23" s="1"/>
  <c r="BJ48" i="23"/>
  <c r="BB51" i="23"/>
  <c r="AY53" i="23"/>
  <c r="BJ73" i="23"/>
  <c r="AY69" i="23"/>
  <c r="BB61" i="23"/>
  <c r="AY63" i="23"/>
  <c r="AK59" i="23"/>
  <c r="AK57" i="23"/>
  <c r="AK48" i="23"/>
  <c r="D31" i="29" l="1"/>
  <c r="C38" i="29" s="1"/>
  <c r="W49" i="29" s="1"/>
  <c r="D31" i="24"/>
  <c r="C38" i="24" s="1"/>
  <c r="C18" i="27"/>
  <c r="BJ74" i="23"/>
  <c r="Z36" i="23"/>
  <c r="BB42" i="23"/>
  <c r="O17" i="27"/>
  <c r="AY44" i="23"/>
  <c r="O53" i="23"/>
  <c r="AK61" i="23"/>
  <c r="AN59" i="23"/>
  <c r="AO10" i="23"/>
  <c r="AO8" i="23"/>
  <c r="AH12" i="23"/>
  <c r="AK10" i="23"/>
  <c r="AO16" i="23"/>
  <c r="AY73" i="23"/>
  <c r="BB71" i="23"/>
  <c r="W42" i="29" l="1"/>
  <c r="W44" i="29"/>
  <c r="W43" i="29"/>
  <c r="W48" i="29"/>
  <c r="W44" i="24"/>
  <c r="W48" i="24"/>
  <c r="W42" i="24"/>
  <c r="W50" i="24"/>
  <c r="W49" i="24"/>
  <c r="W43" i="24"/>
  <c r="W50" i="29"/>
  <c r="AO12" i="23"/>
  <c r="AQ10" i="23"/>
  <c r="Z40" i="23"/>
  <c r="AC38" i="23"/>
  <c r="AK50" i="23" l="1"/>
  <c r="C23" i="12"/>
  <c r="E23" i="12"/>
  <c r="P23" i="12"/>
  <c r="Q23" i="12"/>
  <c r="C26" i="12"/>
  <c r="B18" i="14"/>
  <c r="K11" i="27" l="1"/>
  <c r="G18" i="27" s="1"/>
  <c r="K18" i="27" s="1"/>
  <c r="O18" i="27" s="1"/>
  <c r="W17" i="27" s="1"/>
  <c r="AK52" i="23"/>
  <c r="O55" i="23"/>
  <c r="AN50" i="23"/>
  <c r="P39" i="21"/>
  <c r="T39" i="21"/>
  <c r="V39" i="21" s="1"/>
  <c r="K27" i="27"/>
  <c r="C24" i="27" s="1"/>
  <c r="K24" i="27" s="1"/>
  <c r="G23" i="12"/>
  <c r="O18" i="23" l="1"/>
  <c r="K28" i="27"/>
  <c r="C25" i="27" s="1"/>
  <c r="K25" i="27" s="1"/>
  <c r="W24" i="27" s="1"/>
  <c r="AG20" i="27" s="1"/>
  <c r="K33" i="27" s="1"/>
  <c r="C39" i="23"/>
  <c r="O20" i="23"/>
  <c r="R55" i="23"/>
  <c r="O57" i="23"/>
  <c r="C28" i="12"/>
  <c r="AH18" i="23"/>
  <c r="X37" i="27" l="1"/>
  <c r="X38" i="27" s="1"/>
  <c r="AD37" i="27"/>
  <c r="AD38" i="27" s="1"/>
  <c r="L37" i="27"/>
  <c r="L38" i="27" s="1"/>
  <c r="R37" i="27"/>
  <c r="R38" i="27" s="1"/>
  <c r="P37" i="21"/>
  <c r="AH20" i="23"/>
  <c r="AK18" i="23"/>
  <c r="AO18" i="23"/>
  <c r="C37" i="23"/>
  <c r="R20" i="23"/>
  <c r="O22" i="23"/>
  <c r="F39" i="23" l="1"/>
  <c r="C41" i="23"/>
  <c r="AQ18" i="23"/>
  <c r="AO20" i="23"/>
  <c r="L23" i="10"/>
  <c r="A21" i="10"/>
  <c r="A22" i="10"/>
  <c r="A20" i="10"/>
  <c r="U22" i="21" l="1"/>
  <c r="U21" i="21"/>
  <c r="AI13" i="21" l="1"/>
  <c r="AD13" i="21" s="1"/>
  <c r="B13" i="14"/>
  <c r="Y39" i="21"/>
  <c r="N39" i="21"/>
  <c r="Z27" i="21" s="1"/>
  <c r="Y38" i="21"/>
  <c r="N38" i="21"/>
  <c r="Z26" i="21" s="1"/>
  <c r="Y37" i="21"/>
  <c r="N37" i="21"/>
  <c r="Z25" i="21" s="1"/>
  <c r="Y36" i="21"/>
  <c r="N36" i="21"/>
  <c r="Z23" i="21" s="1"/>
  <c r="AK35" i="21"/>
  <c r="Y35" i="21"/>
  <c r="N35" i="21"/>
  <c r="AK34" i="21"/>
  <c r="Y34" i="21"/>
  <c r="N34" i="21"/>
  <c r="Z21" i="21" s="1"/>
  <c r="Y33" i="21"/>
  <c r="N33" i="21"/>
  <c r="AK32" i="21"/>
  <c r="Y32" i="21"/>
  <c r="N32" i="21"/>
  <c r="E21" i="10" s="1"/>
  <c r="AK31" i="21"/>
  <c r="Y31" i="21"/>
  <c r="N31" i="21"/>
  <c r="E20" i="10" s="1"/>
  <c r="U27" i="21"/>
  <c r="U26" i="21"/>
  <c r="U25" i="21"/>
  <c r="T24" i="21"/>
  <c r="U23" i="21"/>
  <c r="Z22" i="21"/>
  <c r="T20" i="21"/>
  <c r="AN19" i="21"/>
  <c r="AN20" i="21" s="1"/>
  <c r="U19" i="21"/>
  <c r="AN18" i="21"/>
  <c r="Z18" i="21"/>
  <c r="U18" i="21"/>
  <c r="AN17" i="21"/>
  <c r="U17" i="21"/>
  <c r="AN16" i="21"/>
  <c r="T16" i="21"/>
  <c r="AB33" i="11"/>
  <c r="Z33" i="11"/>
  <c r="X23" i="11"/>
  <c r="E5" i="12"/>
  <c r="W5" i="12" s="1"/>
  <c r="C5" i="12"/>
  <c r="W4" i="12" s="1"/>
  <c r="Z17" i="21" l="1"/>
  <c r="Z19" i="21"/>
  <c r="E22" i="10"/>
  <c r="X33" i="11"/>
  <c r="B14" i="14" l="1"/>
  <c r="M17" i="11"/>
  <c r="AA23" i="11" l="1"/>
  <c r="U23" i="11" s="1"/>
  <c r="G10" i="10" l="1"/>
  <c r="H10" i="10"/>
  <c r="G11" i="10"/>
  <c r="H11" i="10"/>
  <c r="G12" i="10"/>
  <c r="H12" i="10"/>
  <c r="E12" i="10"/>
  <c r="E11" i="10"/>
  <c r="C37" i="10"/>
  <c r="C38" i="10"/>
  <c r="A17" i="11"/>
  <c r="E24" i="12" l="1"/>
  <c r="E25" i="12" s="1"/>
  <c r="X27" i="11"/>
  <c r="AA27" i="11"/>
  <c r="C39" i="10"/>
  <c r="D37" i="10"/>
  <c r="D38" i="10"/>
  <c r="D11" i="13"/>
  <c r="AB35" i="11"/>
  <c r="P36" i="21"/>
  <c r="D39" i="10"/>
  <c r="X19" i="11"/>
  <c r="C24" i="12"/>
  <c r="C6" i="12"/>
  <c r="P31" i="11"/>
  <c r="M31" i="11"/>
  <c r="C29" i="12"/>
  <c r="C11" i="13"/>
  <c r="G7" i="10"/>
  <c r="U8" i="10" s="1"/>
  <c r="H7" i="10"/>
  <c r="T36" i="21" l="1"/>
  <c r="V36" i="21" s="1"/>
  <c r="Z35" i="11"/>
  <c r="X35" i="11" s="1"/>
  <c r="C25" i="12"/>
  <c r="G25" i="12" s="1"/>
  <c r="G24" i="12"/>
  <c r="E6" i="12"/>
  <c r="V5" i="12" s="1"/>
  <c r="P32" i="21"/>
  <c r="R32" i="21" s="1"/>
  <c r="AD18" i="21" s="1"/>
  <c r="J31" i="11"/>
  <c r="F31" i="11" s="1"/>
  <c r="AB23" i="21"/>
  <c r="R36" i="21"/>
  <c r="C7" i="12"/>
  <c r="U4" i="12" s="1"/>
  <c r="A20" i="12"/>
  <c r="V4" i="12"/>
  <c r="G6" i="12"/>
  <c r="X4" i="11"/>
  <c r="D7" i="10"/>
  <c r="H8" i="10"/>
  <c r="W10" i="12"/>
  <c r="Q24" i="12" s="1"/>
  <c r="Q25" i="12" s="1"/>
  <c r="Q26" i="12" s="1"/>
  <c r="AG23" i="21" l="1"/>
  <c r="H6" i="12"/>
  <c r="P38" i="21"/>
  <c r="C21" i="10"/>
  <c r="AB18" i="21"/>
  <c r="G8" i="10"/>
  <c r="G7" i="12"/>
  <c r="T32" i="21"/>
  <c r="D21" i="10" s="1"/>
  <c r="F21" i="10" s="1" a="1"/>
  <c r="F21" i="10" s="1"/>
  <c r="AB37" i="11"/>
  <c r="P35" i="21"/>
  <c r="AD23" i="21"/>
  <c r="AE23" i="21" s="1"/>
  <c r="AI23" i="21"/>
  <c r="AJ23" i="21" s="1"/>
  <c r="AG27" i="21"/>
  <c r="AE18" i="21"/>
  <c r="AB27" i="21"/>
  <c r="R39" i="21"/>
  <c r="C8" i="12"/>
  <c r="G8" i="12" s="1"/>
  <c r="T4" i="12" l="1"/>
  <c r="C23" i="10"/>
  <c r="P33" i="21"/>
  <c r="AD27" i="21"/>
  <c r="AE27" i="21" s="1"/>
  <c r="AI27" i="21"/>
  <c r="AJ27" i="21" s="1"/>
  <c r="AB25" i="21"/>
  <c r="R37" i="21"/>
  <c r="AD25" i="21" s="1"/>
  <c r="AB26" i="21"/>
  <c r="R38" i="21"/>
  <c r="AB22" i="21"/>
  <c r="R35" i="21"/>
  <c r="V32" i="21"/>
  <c r="AI18" i="21" s="1"/>
  <c r="AJ18" i="21" s="1"/>
  <c r="AG18" i="21"/>
  <c r="P38" i="11"/>
  <c r="W2" i="10"/>
  <c r="T2" i="10"/>
  <c r="T33" i="21" l="1"/>
  <c r="P31" i="21"/>
  <c r="D23" i="10"/>
  <c r="F23" i="10" s="1" a="1"/>
  <c r="F23" i="10" s="1"/>
  <c r="AD22" i="21"/>
  <c r="AD26" i="21"/>
  <c r="AD24" i="21" s="1"/>
  <c r="AE24" i="21" s="1"/>
  <c r="AH6" i="21" s="1"/>
  <c r="AE25" i="21"/>
  <c r="AB19" i="21"/>
  <c r="C22" i="10"/>
  <c r="R33" i="21"/>
  <c r="H9" i="10"/>
  <c r="G9" i="10"/>
  <c r="E13" i="10"/>
  <c r="E10" i="10"/>
  <c r="E9" i="10"/>
  <c r="AB17" i="21" l="1"/>
  <c r="C20" i="10"/>
  <c r="D22" i="10"/>
  <c r="F22" i="10" s="1" a="1"/>
  <c r="F22" i="10" s="1"/>
  <c r="AG19" i="21"/>
  <c r="V33" i="21"/>
  <c r="AI19" i="21" s="1"/>
  <c r="AJ19" i="21" s="1"/>
  <c r="O20" i="10" a="1"/>
  <c r="O20" i="10" s="1"/>
  <c r="N20" i="10" a="1"/>
  <c r="N20" i="10" s="1"/>
  <c r="R31" i="21"/>
  <c r="AD17" i="21" s="1"/>
  <c r="AE17" i="21" s="1"/>
  <c r="T31" i="21"/>
  <c r="AD19" i="21"/>
  <c r="AE19" i="21" s="1"/>
  <c r="E28" i="12"/>
  <c r="G28" i="12" s="1"/>
  <c r="AG17" i="21" l="1"/>
  <c r="V31" i="21"/>
  <c r="AI17" i="21" s="1"/>
  <c r="AJ17" i="21" s="1"/>
  <c r="D20" i="10"/>
  <c r="F20" i="10" s="1" a="1"/>
  <c r="F20" i="10" s="1"/>
  <c r="AD16" i="21"/>
  <c r="AE16" i="21" s="1"/>
  <c r="AH4" i="21" s="1"/>
  <c r="AI16" i="21" l="1"/>
  <c r="T8" i="21" s="1"/>
  <c r="B19" i="12"/>
  <c r="A19" i="12"/>
  <c r="C13" i="10"/>
  <c r="B18" i="12"/>
  <c r="A18" i="12"/>
  <c r="D12" i="10"/>
  <c r="C12" i="10"/>
  <c r="C11" i="10"/>
  <c r="B17" i="12"/>
  <c r="A17" i="12"/>
  <c r="X12" i="11"/>
  <c r="AA12" i="11"/>
  <c r="D8" i="10"/>
  <c r="G12" i="13"/>
  <c r="H11" i="13"/>
  <c r="G13" i="13"/>
  <c r="B19" i="14"/>
  <c r="B17" i="14"/>
  <c r="B16" i="14"/>
  <c r="B15" i="14"/>
  <c r="W18" i="12"/>
  <c r="P17" i="11"/>
  <c r="D6" i="10"/>
  <c r="D15" i="10"/>
  <c r="W6" i="10" s="1"/>
  <c r="C15" i="10"/>
  <c r="T6" i="10" s="1"/>
  <c r="C6" i="10"/>
  <c r="AJ16" i="21" l="1"/>
  <c r="AJ4" i="21" s="1"/>
  <c r="U8" i="21" s="1"/>
  <c r="J17" i="11"/>
  <c r="F17" i="11" s="1"/>
  <c r="L22" i="10"/>
  <c r="N22" i="10" s="1" a="1"/>
  <c r="N22" i="10" s="1"/>
  <c r="U12" i="11"/>
  <c r="D12" i="13"/>
  <c r="C12" i="13"/>
  <c r="U10" i="12"/>
  <c r="B16" i="12"/>
  <c r="C4" i="10"/>
  <c r="A11" i="11"/>
  <c r="A5" i="11" s="1"/>
  <c r="S21" i="10"/>
  <c r="T21" i="10" s="1"/>
  <c r="D5" i="10"/>
  <c r="D11" i="10"/>
  <c r="G5" i="10"/>
  <c r="C8" i="10"/>
  <c r="AA8" i="11"/>
  <c r="A16" i="12"/>
  <c r="X8" i="10"/>
  <c r="H4" i="10"/>
  <c r="H13" i="13"/>
  <c r="H6" i="10"/>
  <c r="L21" i="10" s="1"/>
  <c r="AA19" i="11"/>
  <c r="U19" i="11" s="1"/>
  <c r="G4" i="10"/>
  <c r="P11" i="11"/>
  <c r="D14" i="10"/>
  <c r="W5" i="10" s="1"/>
  <c r="C9" i="10"/>
  <c r="D9" i="10"/>
  <c r="X8" i="11"/>
  <c r="H12" i="13"/>
  <c r="D4" i="10"/>
  <c r="H5" i="10"/>
  <c r="U27" i="11"/>
  <c r="G11" i="13"/>
  <c r="C13" i="13" s="1"/>
  <c r="C5" i="10"/>
  <c r="D13" i="10"/>
  <c r="N21" i="10" l="1" a="1"/>
  <c r="N21" i="10" s="1"/>
  <c r="O21" i="10" a="1"/>
  <c r="O21" i="10" s="1"/>
  <c r="D40" i="10"/>
  <c r="D4" i="13"/>
  <c r="O22" i="10" a="1"/>
  <c r="O22" i="10" s="1"/>
  <c r="C14" i="13"/>
  <c r="X7" i="10"/>
  <c r="U8" i="11"/>
  <c r="W9" i="12"/>
  <c r="P24" i="12" s="1"/>
  <c r="P25" i="12" s="1"/>
  <c r="P26" i="12" s="1"/>
  <c r="D13" i="13"/>
  <c r="D14" i="13" s="1"/>
  <c r="L11" i="13" s="1"/>
  <c r="E29" i="12"/>
  <c r="G29" i="12" s="1"/>
  <c r="B15" i="12"/>
  <c r="G17" i="12" s="1"/>
  <c r="V15" i="12" s="1"/>
  <c r="C14" i="10"/>
  <c r="T5" i="10" s="1"/>
  <c r="M25" i="11"/>
  <c r="G6" i="10"/>
  <c r="U7" i="10" s="1"/>
  <c r="P25" i="11"/>
  <c r="M11" i="11"/>
  <c r="A15" i="12"/>
  <c r="U9" i="12"/>
  <c r="C7" i="10"/>
  <c r="AA4" i="11"/>
  <c r="U4" i="11" s="1"/>
  <c r="D6" i="13" l="1"/>
  <c r="D7" i="13" s="1"/>
  <c r="P11" i="13" s="1"/>
  <c r="Q11" i="13" s="1"/>
  <c r="E7" i="12"/>
  <c r="U5" i="12" s="1"/>
  <c r="B20" i="12"/>
  <c r="G20" i="12" s="1"/>
  <c r="V18" i="12" s="1"/>
  <c r="T38" i="21"/>
  <c r="J11" i="11"/>
  <c r="F11" i="11" s="1"/>
  <c r="J25" i="11"/>
  <c r="P46" i="11" s="1" a="1"/>
  <c r="P46" i="11" s="1"/>
  <c r="C40" i="10"/>
  <c r="T35" i="21"/>
  <c r="T37" i="21"/>
  <c r="Z37" i="11"/>
  <c r="X37" i="11" s="1"/>
  <c r="C9" i="12"/>
  <c r="G9" i="12" s="1"/>
  <c r="E8" i="12"/>
  <c r="C4" i="13"/>
  <c r="C6" i="13" s="1"/>
  <c r="M11" i="13"/>
  <c r="H13" i="10"/>
  <c r="G18" i="12"/>
  <c r="V16" i="12" s="1"/>
  <c r="G16" i="12"/>
  <c r="G19" i="12"/>
  <c r="V17" i="12" s="1"/>
  <c r="D10" i="10"/>
  <c r="M5" i="11"/>
  <c r="D16" i="10"/>
  <c r="E16" i="12"/>
  <c r="U14" i="12" s="1"/>
  <c r="E19" i="12"/>
  <c r="U17" i="12" s="1"/>
  <c r="E17" i="12"/>
  <c r="E18" i="12"/>
  <c r="U16" i="12" s="1"/>
  <c r="P5" i="11"/>
  <c r="C10" i="10"/>
  <c r="T4" i="10" s="1"/>
  <c r="E20" i="12"/>
  <c r="U18" i="12" s="1"/>
  <c r="H7" i="12" l="1"/>
  <c r="Z39" i="11"/>
  <c r="F25" i="11"/>
  <c r="J5" i="11"/>
  <c r="I46" i="11" s="1" a="1"/>
  <c r="I46" i="11" s="1"/>
  <c r="A17" i="13" a="1"/>
  <c r="A17" i="13" s="1"/>
  <c r="E9" i="12"/>
  <c r="H9" i="12" s="1"/>
  <c r="AB39" i="11"/>
  <c r="P34" i="21"/>
  <c r="AG25" i="21"/>
  <c r="V37" i="21"/>
  <c r="AI25" i="21" s="1"/>
  <c r="AG26" i="21"/>
  <c r="V38" i="21"/>
  <c r="AG22" i="21"/>
  <c r="V35" i="21"/>
  <c r="T5" i="12"/>
  <c r="H8" i="12"/>
  <c r="C10" i="12"/>
  <c r="G10" i="12" s="1"/>
  <c r="V14" i="12"/>
  <c r="W4" i="10"/>
  <c r="O11" i="13"/>
  <c r="N11" i="13"/>
  <c r="C7" i="13"/>
  <c r="H17" i="12"/>
  <c r="C16" i="10"/>
  <c r="U15" i="12"/>
  <c r="F17" i="12"/>
  <c r="X9" i="10"/>
  <c r="M38" i="11"/>
  <c r="F5" i="11" l="1"/>
  <c r="E10" i="12"/>
  <c r="H10" i="12" s="1"/>
  <c r="T34" i="21"/>
  <c r="J38" i="11"/>
  <c r="W46" i="11" s="1" a="1"/>
  <c r="W46" i="11" s="1"/>
  <c r="X39" i="11"/>
  <c r="AE22" i="21"/>
  <c r="AI22" i="21"/>
  <c r="AJ22" i="21" s="1"/>
  <c r="AE26" i="21"/>
  <c r="AI26" i="21"/>
  <c r="AJ26" i="21" s="1"/>
  <c r="AJ25" i="21"/>
  <c r="R34" i="21"/>
  <c r="AD21" i="21" s="1"/>
  <c r="AD20" i="21" s="1"/>
  <c r="AE20" i="21" s="1"/>
  <c r="AB21" i="21"/>
  <c r="H16" i="10"/>
  <c r="G13" i="10"/>
  <c r="U9" i="10" s="1"/>
  <c r="AG21" i="21" l="1"/>
  <c r="V34" i="21"/>
  <c r="AI21" i="21" s="1"/>
  <c r="AI20" i="21" s="1"/>
  <c r="F38" i="11"/>
  <c r="AH54" i="11" s="1"/>
  <c r="AE54" i="11" s="1"/>
  <c r="AI24" i="21"/>
  <c r="AJ24" i="21" s="1"/>
  <c r="AJ6" i="21" s="1"/>
  <c r="AG8" i="21" s="1"/>
  <c r="AE21" i="21"/>
  <c r="AH5" i="21"/>
  <c r="AD15" i="21"/>
  <c r="AE15" i="21" s="1"/>
  <c r="AH3" i="21" s="1"/>
  <c r="G16" i="10"/>
  <c r="AJ21" i="21" l="1"/>
  <c r="AF8" i="21"/>
  <c r="Z8" i="21"/>
  <c r="AJ20" i="21"/>
  <c r="AJ5" i="21" s="1"/>
  <c r="AA8" i="21" s="1"/>
  <c r="AI15" i="21"/>
  <c r="AJ15" i="21" s="1"/>
  <c r="AJ3"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machi</author>
  </authors>
  <commentList>
    <comment ref="AC30" authorId="0" shapeId="0" xr:uid="{161EB56F-94C4-4BFB-A8DD-76FD24F0714C}">
      <text>
        <r>
          <rPr>
            <b/>
            <sz val="9"/>
            <color indexed="81"/>
            <rFont val="ＭＳ Ｐゴシック"/>
            <family val="3"/>
            <charset val="128"/>
          </rPr>
          <t>★は以上</t>
        </r>
      </text>
    </comment>
    <comment ref="AK30" authorId="0" shapeId="0" xr:uid="{C6383A07-1A6C-41A7-97CC-9A269793418B}">
      <text>
        <r>
          <rPr>
            <b/>
            <sz val="9"/>
            <color indexed="81"/>
            <rFont val="ＭＳ Ｐゴシック"/>
            <family val="3"/>
            <charset val="128"/>
          </rPr>
          <t>★は未満</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7">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futureMetadata>
  <cellMetadata count="1">
    <bk>
      <rc t="1" v="0"/>
    </bk>
  </cellMetadata>
  <valueMetadata count="7">
    <bk>
      <rc t="2" v="0"/>
    </bk>
    <bk>
      <rc t="2" v="1"/>
    </bk>
    <bk>
      <rc t="2" v="2"/>
    </bk>
    <bk>
      <rc t="2" v="3"/>
    </bk>
    <bk>
      <rc t="2" v="4"/>
    </bk>
    <bk>
      <rc t="2" v="5"/>
    </bk>
    <bk>
      <rc t="2" v="6"/>
    </bk>
  </valueMetadata>
</metadata>
</file>

<file path=xl/sharedStrings.xml><?xml version="1.0" encoding="utf-8"?>
<sst xmlns="http://schemas.openxmlformats.org/spreadsheetml/2006/main" count="1199" uniqueCount="694">
  <si>
    <t>御中</t>
    <rPh sb="0" eb="2">
      <t>オンチュウ</t>
    </rPh>
    <phoneticPr fontId="3"/>
  </si>
  <si>
    <t>財務健康診断</t>
  </si>
  <si>
    <t>　　　　＜添付資料＞</t>
    <rPh sb="5" eb="7">
      <t>テンプ</t>
    </rPh>
    <rPh sb="7" eb="9">
      <t>シリョウ</t>
    </rPh>
    <phoneticPr fontId="5"/>
  </si>
  <si>
    <t>【１】健康診断結果通知票</t>
    <rPh sb="3" eb="5">
      <t>ケンコウ</t>
    </rPh>
    <rPh sb="5" eb="7">
      <t>シンダン</t>
    </rPh>
    <rPh sb="7" eb="9">
      <t>ケッカ</t>
    </rPh>
    <rPh sb="9" eb="11">
      <t>ツウチ</t>
    </rPh>
    <rPh sb="11" eb="12">
      <t>ヒョウ</t>
    </rPh>
    <phoneticPr fontId="3"/>
  </si>
  <si>
    <t>検査項目</t>
    <rPh sb="0" eb="2">
      <t>ケンサ</t>
    </rPh>
    <rPh sb="2" eb="4">
      <t>コウモク</t>
    </rPh>
    <phoneticPr fontId="3"/>
  </si>
  <si>
    <t>評価基準</t>
    <rPh sb="0" eb="2">
      <t>ヒョウカ</t>
    </rPh>
    <rPh sb="2" eb="4">
      <t>キジュン</t>
    </rPh>
    <phoneticPr fontId="3"/>
  </si>
  <si>
    <t>前回</t>
    <rPh sb="0" eb="2">
      <t>ゼンカイ</t>
    </rPh>
    <phoneticPr fontId="3"/>
  </si>
  <si>
    <t>今回</t>
    <rPh sb="0" eb="2">
      <t>コンカイ</t>
    </rPh>
    <phoneticPr fontId="3"/>
  </si>
  <si>
    <t>総合評価</t>
    <rPh sb="0" eb="2">
      <t>ソウゴウ</t>
    </rPh>
    <rPh sb="2" eb="4">
      <t>ヒョウカ</t>
    </rPh>
    <phoneticPr fontId="3"/>
  </si>
  <si>
    <t>多面的に見た企業の健康状態チェック</t>
    <rPh sb="0" eb="3">
      <t>タメンテキ</t>
    </rPh>
    <rPh sb="4" eb="5">
      <t>ミ</t>
    </rPh>
    <rPh sb="6" eb="8">
      <t>キギョウ</t>
    </rPh>
    <rPh sb="9" eb="11">
      <t>ケンコウ</t>
    </rPh>
    <rPh sb="11" eb="13">
      <t>ジョウタイ</t>
    </rPh>
    <phoneticPr fontId="3"/>
  </si>
  <si>
    <t>区分</t>
    <rPh sb="0" eb="2">
      <t>クブン</t>
    </rPh>
    <phoneticPr fontId="3"/>
  </si>
  <si>
    <t>身体測定</t>
    <rPh sb="0" eb="2">
      <t>シンタイ</t>
    </rPh>
    <rPh sb="2" eb="4">
      <t>ソクテイ</t>
    </rPh>
    <phoneticPr fontId="3"/>
  </si>
  <si>
    <t>貸借対照表に基づく体型チェック</t>
    <rPh sb="0" eb="5">
      <t>タイシャクタイショウヒョウ</t>
    </rPh>
    <rPh sb="6" eb="7">
      <t>モト</t>
    </rPh>
    <rPh sb="9" eb="11">
      <t>タイケイ</t>
    </rPh>
    <phoneticPr fontId="3"/>
  </si>
  <si>
    <t>血液検査</t>
    <rPh sb="0" eb="2">
      <t>ケツエキ</t>
    </rPh>
    <rPh sb="2" eb="4">
      <t>ケンサ</t>
    </rPh>
    <phoneticPr fontId="3"/>
  </si>
  <si>
    <t>損益計算書に基づく血流チェック</t>
    <rPh sb="0" eb="2">
      <t>ソンエキ</t>
    </rPh>
    <rPh sb="2" eb="5">
      <t>ケイサンショ</t>
    </rPh>
    <rPh sb="6" eb="7">
      <t>モト</t>
    </rPh>
    <rPh sb="9" eb="11">
      <t>ケツリュウ</t>
    </rPh>
    <phoneticPr fontId="3"/>
  </si>
  <si>
    <t>体力測定</t>
    <rPh sb="0" eb="2">
      <t>タイリョク</t>
    </rPh>
    <rPh sb="2" eb="4">
      <t>ソクテイ</t>
    </rPh>
    <phoneticPr fontId="3"/>
  </si>
  <si>
    <t>キャッシュフローに基づく返済余力チェック</t>
    <rPh sb="9" eb="10">
      <t>モト</t>
    </rPh>
    <rPh sb="12" eb="14">
      <t>ヘンサイ</t>
    </rPh>
    <rPh sb="14" eb="16">
      <t>ヨリョク</t>
    </rPh>
    <phoneticPr fontId="3"/>
  </si>
  <si>
    <t>ＢＳ身体測定</t>
    <phoneticPr fontId="3"/>
  </si>
  <si>
    <t>ＰＬ血液検査</t>
    <rPh sb="2" eb="4">
      <t>ケツエキ</t>
    </rPh>
    <rPh sb="4" eb="6">
      <t>ケンサ</t>
    </rPh>
    <phoneticPr fontId="3"/>
  </si>
  <si>
    <t>ＣＦ体力測定</t>
    <rPh sb="2" eb="4">
      <t>タイリョク</t>
    </rPh>
    <rPh sb="4" eb="6">
      <t>ソクテイ</t>
    </rPh>
    <phoneticPr fontId="3"/>
  </si>
  <si>
    <t>理想的な状態</t>
    <rPh sb="0" eb="3">
      <t>リソウテキ</t>
    </rPh>
    <rPh sb="4" eb="6">
      <t>ジョウタイ</t>
    </rPh>
    <phoneticPr fontId="3"/>
  </si>
  <si>
    <t>改善が必要な状態</t>
    <rPh sb="0" eb="2">
      <t>カイゼン</t>
    </rPh>
    <rPh sb="3" eb="5">
      <t>ヒツヨウ</t>
    </rPh>
    <rPh sb="6" eb="8">
      <t>ジョウタイ</t>
    </rPh>
    <phoneticPr fontId="3"/>
  </si>
  <si>
    <r>
      <rPr>
        <b/>
        <sz val="14"/>
        <color rgb="FFFF0000"/>
        <rFont val="ＭＳ Ｐゴシック"/>
        <family val="3"/>
        <charset val="128"/>
      </rPr>
      <t>資産負債体型</t>
    </r>
    <r>
      <rPr>
        <sz val="12"/>
        <color theme="1"/>
        <rFont val="ＭＳ Ｐゴシック"/>
        <family val="3"/>
        <charset val="128"/>
      </rPr>
      <t xml:space="preserve">チェック
</t>
    </r>
    <r>
      <rPr>
        <sz val="9"/>
        <color theme="1"/>
        <rFont val="ＭＳ Ｐゴシック"/>
        <family val="3"/>
        <charset val="128"/>
      </rPr>
      <t>貸借対照表に基づく</t>
    </r>
    <rPh sb="0" eb="2">
      <t>シサン</t>
    </rPh>
    <rPh sb="2" eb="4">
      <t>フサイ</t>
    </rPh>
    <rPh sb="4" eb="6">
      <t>タイケイ</t>
    </rPh>
    <rPh sb="11" eb="16">
      <t>タイシャクタイショウヒョウ</t>
    </rPh>
    <rPh sb="17" eb="18">
      <t>モト</t>
    </rPh>
    <phoneticPr fontId="3"/>
  </si>
  <si>
    <t>健康体</t>
    <rPh sb="0" eb="3">
      <t>ケンコウタイ</t>
    </rPh>
    <phoneticPr fontId="3"/>
  </si>
  <si>
    <t>メタボリック症候群</t>
    <rPh sb="6" eb="9">
      <t>ショウコウグン</t>
    </rPh>
    <phoneticPr fontId="3"/>
  </si>
  <si>
    <t>資産と負債のバランスがとれているため、結果として純資産が積みあがった安全性の高い健康的な状態になっています。</t>
    <rPh sb="0" eb="2">
      <t>シサン</t>
    </rPh>
    <rPh sb="3" eb="5">
      <t>フサイ</t>
    </rPh>
    <rPh sb="19" eb="21">
      <t>ケッカ</t>
    </rPh>
    <rPh sb="24" eb="27">
      <t>ジュンシサン</t>
    </rPh>
    <rPh sb="28" eb="29">
      <t>ツ</t>
    </rPh>
    <rPh sb="34" eb="37">
      <t>アンゼンセイ</t>
    </rPh>
    <rPh sb="38" eb="39">
      <t>タカ</t>
    </rPh>
    <rPh sb="40" eb="43">
      <t>ケンコウテキ</t>
    </rPh>
    <rPh sb="44" eb="46">
      <t>ジョウタイ</t>
    </rPh>
    <phoneticPr fontId="3"/>
  </si>
  <si>
    <t>資産を取得するための調達バランスが崩れており、貸借対照表が膨張した安全性の低い状態になっています。</t>
    <rPh sb="0" eb="2">
      <t>シサン</t>
    </rPh>
    <rPh sb="3" eb="5">
      <t>シュトク</t>
    </rPh>
    <rPh sb="10" eb="12">
      <t>チョウタツ</t>
    </rPh>
    <rPh sb="17" eb="18">
      <t>クズ</t>
    </rPh>
    <rPh sb="23" eb="28">
      <t>タイシャクタイショウヒョウ</t>
    </rPh>
    <rPh sb="29" eb="31">
      <t>ボウチョウ</t>
    </rPh>
    <rPh sb="33" eb="36">
      <t>アンゼンセイ</t>
    </rPh>
    <rPh sb="37" eb="38">
      <t>ヒク</t>
    </rPh>
    <rPh sb="39" eb="41">
      <t>ジョウタイ</t>
    </rPh>
    <phoneticPr fontId="3"/>
  </si>
  <si>
    <t>中分類検査項目</t>
    <rPh sb="0" eb="3">
      <t>チュウブンルイ</t>
    </rPh>
    <rPh sb="3" eb="5">
      <t>ケンサ</t>
    </rPh>
    <rPh sb="5" eb="7">
      <t>コウモク</t>
    </rPh>
    <phoneticPr fontId="3"/>
  </si>
  <si>
    <t>基準値</t>
    <rPh sb="0" eb="3">
      <t>キジュンチ</t>
    </rPh>
    <phoneticPr fontId="3"/>
  </si>
  <si>
    <t>検査値</t>
    <rPh sb="0" eb="3">
      <t>ケンサチ</t>
    </rPh>
    <phoneticPr fontId="3"/>
  </si>
  <si>
    <t>判定</t>
    <rPh sb="0" eb="2">
      <t>ハンテイ</t>
    </rPh>
    <phoneticPr fontId="3"/>
  </si>
  <si>
    <t>―</t>
    <phoneticPr fontId="3"/>
  </si>
  <si>
    <t>総合</t>
    <rPh sb="0" eb="2">
      <t>ソウゴウ</t>
    </rPh>
    <phoneticPr fontId="3"/>
  </si>
  <si>
    <t>３区分</t>
    <rPh sb="1" eb="3">
      <t>クブン</t>
    </rPh>
    <phoneticPr fontId="3"/>
  </si>
  <si>
    <t>小区分</t>
    <rPh sb="0" eb="3">
      <t>ショウクブン</t>
    </rPh>
    <phoneticPr fontId="3"/>
  </si>
  <si>
    <t>BS身体測定</t>
    <rPh sb="2" eb="4">
      <t>シンタイ</t>
    </rPh>
    <rPh sb="4" eb="6">
      <t>ソクテイ</t>
    </rPh>
    <phoneticPr fontId="3"/>
  </si>
  <si>
    <t>PL血液検査</t>
    <rPh sb="2" eb="4">
      <t>ケツエキ</t>
    </rPh>
    <rPh sb="4" eb="6">
      <t>ケンサ</t>
    </rPh>
    <phoneticPr fontId="3"/>
  </si>
  <si>
    <t>CF体力測定</t>
    <rPh sb="2" eb="4">
      <t>タイリョク</t>
    </rPh>
    <rPh sb="4" eb="6">
      <t>ソクテイ</t>
    </rPh>
    <phoneticPr fontId="3"/>
  </si>
  <si>
    <t>～</t>
    <phoneticPr fontId="3"/>
  </si>
  <si>
    <t>要治療</t>
    <rPh sb="0" eb="1">
      <t>ヨウ</t>
    </rPh>
    <rPh sb="1" eb="3">
      <t>チリョウ</t>
    </rPh>
    <phoneticPr fontId="3"/>
  </si>
  <si>
    <t>メタボ</t>
    <phoneticPr fontId="3"/>
  </si>
  <si>
    <t>ドロドロ血</t>
    <rPh sb="4" eb="5">
      <t>チ</t>
    </rPh>
    <phoneticPr fontId="3"/>
  </si>
  <si>
    <t>虚弱体質</t>
    <rPh sb="0" eb="2">
      <t>キョジャク</t>
    </rPh>
    <rPh sb="2" eb="4">
      <t>タイシツ</t>
    </rPh>
    <phoneticPr fontId="3"/>
  </si>
  <si>
    <r>
      <rPr>
        <b/>
        <sz val="14"/>
        <color rgb="FFFF0000"/>
        <rFont val="ＭＳ Ｐゴシック"/>
        <family val="3"/>
        <charset val="128"/>
      </rPr>
      <t>利益血流</t>
    </r>
    <r>
      <rPr>
        <sz val="12"/>
        <color theme="1"/>
        <rFont val="ＭＳ Ｐゴシック"/>
        <family val="3"/>
        <charset val="128"/>
      </rPr>
      <t>チェック</t>
    </r>
    <r>
      <rPr>
        <sz val="9"/>
        <color theme="1"/>
        <rFont val="ＭＳ Ｐゴシック"/>
        <family val="3"/>
        <charset val="128"/>
      </rPr>
      <t xml:space="preserve">
損益計算書に基づく</t>
    </r>
    <rPh sb="0" eb="2">
      <t>リエキ</t>
    </rPh>
    <rPh sb="2" eb="4">
      <t>ケツリュウ</t>
    </rPh>
    <rPh sb="9" eb="11">
      <t>ソンエキ</t>
    </rPh>
    <rPh sb="11" eb="14">
      <t>ケイサンショ</t>
    </rPh>
    <rPh sb="15" eb="16">
      <t>モト</t>
    </rPh>
    <phoneticPr fontId="3"/>
  </si>
  <si>
    <t>サラサラ血</t>
    <rPh sb="4" eb="5">
      <t>チ</t>
    </rPh>
    <phoneticPr fontId="3"/>
  </si>
  <si>
    <t>以下</t>
    <rPh sb="0" eb="2">
      <t>イカ</t>
    </rPh>
    <phoneticPr fontId="3"/>
  </si>
  <si>
    <t>再検査</t>
    <rPh sb="0" eb="3">
      <t>サイケンサ</t>
    </rPh>
    <phoneticPr fontId="3"/>
  </si>
  <si>
    <t>売上高→売上総利益→経常利益と言う流れが非常にスムーズになっており、利益が残りやすい体質になっています。</t>
  </si>
  <si>
    <t>売上高に対する原価又は販売管理費のバランスが崩れてしまい、利益が残りにくい体質になってしまっています。</t>
  </si>
  <si>
    <t>経過観察</t>
    <rPh sb="0" eb="2">
      <t>ケイカ</t>
    </rPh>
    <rPh sb="2" eb="4">
      <t>カンサツ</t>
    </rPh>
    <phoneticPr fontId="3"/>
  </si>
  <si>
    <t>正常</t>
    <rPh sb="0" eb="2">
      <t>セイジョウ</t>
    </rPh>
    <phoneticPr fontId="3"/>
  </si>
  <si>
    <t>スポーツマン</t>
    <phoneticPr fontId="3"/>
  </si>
  <si>
    <t>以上</t>
    <rPh sb="0" eb="2">
      <t>イジョウ</t>
    </rPh>
    <phoneticPr fontId="3"/>
  </si>
  <si>
    <t>健康</t>
    <rPh sb="0" eb="2">
      <t>ケンコウ</t>
    </rPh>
    <phoneticPr fontId="3"/>
  </si>
  <si>
    <t>－</t>
    <phoneticPr fontId="3"/>
  </si>
  <si>
    <r>
      <rPr>
        <b/>
        <sz val="14"/>
        <color rgb="FFFF0000"/>
        <rFont val="ＭＳ Ｐゴシック"/>
        <family val="3"/>
        <charset val="128"/>
      </rPr>
      <t>返済余力</t>
    </r>
    <r>
      <rPr>
        <sz val="12"/>
        <color theme="1"/>
        <rFont val="ＭＳ Ｐゴシック"/>
        <family val="3"/>
        <charset val="128"/>
      </rPr>
      <t xml:space="preserve">チェック
</t>
    </r>
    <r>
      <rPr>
        <sz val="9"/>
        <color theme="1"/>
        <rFont val="ＭＳ Ｐゴシック"/>
        <family val="3"/>
        <charset val="128"/>
      </rPr>
      <t>キャッシュフロー計算書に基づく</t>
    </r>
    <rPh sb="0" eb="2">
      <t>ヘンサイ</t>
    </rPh>
    <rPh sb="2" eb="4">
      <t>ヨリョク</t>
    </rPh>
    <rPh sb="17" eb="20">
      <t>ケイサンショ</t>
    </rPh>
    <rPh sb="21" eb="22">
      <t>モト</t>
    </rPh>
    <phoneticPr fontId="3"/>
  </si>
  <si>
    <t>損益計算書上の税引き後利益と、経費にはなるがキャッシュアウトがない償却費を足したキャッシュフローが借入返済を上回る理想的な状態です。</t>
    <phoneticPr fontId="3"/>
  </si>
  <si>
    <t>キャッシュフローが借入返済を下回ってしまい、常に資金繰りがひっ迫している事が想定できる状態です。</t>
  </si>
  <si>
    <t>★低い方が点数が高い項目</t>
    <rPh sb="1" eb="2">
      <t>ヒク</t>
    </rPh>
    <rPh sb="3" eb="4">
      <t>ホウ</t>
    </rPh>
    <rPh sb="5" eb="7">
      <t>テンスウ</t>
    </rPh>
    <rPh sb="8" eb="9">
      <t>タカ</t>
    </rPh>
    <rPh sb="10" eb="12">
      <t>コウモク</t>
    </rPh>
    <phoneticPr fontId="3"/>
  </si>
  <si>
    <t>財務・経営KPI</t>
    <rPh sb="0" eb="2">
      <t>ザイム</t>
    </rPh>
    <rPh sb="3" eb="5">
      <t>ケイエイ</t>
    </rPh>
    <phoneticPr fontId="3"/>
  </si>
  <si>
    <t>計算式</t>
    <rPh sb="0" eb="2">
      <t>ケイサン</t>
    </rPh>
    <rPh sb="2" eb="3">
      <t>シキ</t>
    </rPh>
    <phoneticPr fontId="3"/>
  </si>
  <si>
    <t>目安</t>
    <rPh sb="0" eb="2">
      <t>メヤス</t>
    </rPh>
    <phoneticPr fontId="3"/>
  </si>
  <si>
    <t>前期実績</t>
    <rPh sb="2" eb="4">
      <t>ジッセキ</t>
    </rPh>
    <phoneticPr fontId="3"/>
  </si>
  <si>
    <t>前期点数</t>
    <rPh sb="2" eb="4">
      <t>テンスウ</t>
    </rPh>
    <phoneticPr fontId="3"/>
  </si>
  <si>
    <t>当期実績</t>
    <rPh sb="0" eb="2">
      <t>トウキ</t>
    </rPh>
    <rPh sb="2" eb="4">
      <t>ジッセキ</t>
    </rPh>
    <phoneticPr fontId="3"/>
  </si>
  <si>
    <t>当期点数</t>
    <rPh sb="0" eb="2">
      <t>トウキ</t>
    </rPh>
    <rPh sb="2" eb="4">
      <t>テンスウ</t>
    </rPh>
    <phoneticPr fontId="3"/>
  </si>
  <si>
    <t>0点</t>
    <rPh sb="1" eb="2">
      <t>テン</t>
    </rPh>
    <phoneticPr fontId="3"/>
  </si>
  <si>
    <t>1点</t>
    <rPh sb="1" eb="2">
      <t>テン</t>
    </rPh>
    <phoneticPr fontId="3"/>
  </si>
  <si>
    <t>2点</t>
    <rPh sb="1" eb="2">
      <t>テン</t>
    </rPh>
    <phoneticPr fontId="3"/>
  </si>
  <si>
    <t>3点</t>
    <rPh sb="1" eb="2">
      <t>テン</t>
    </rPh>
    <phoneticPr fontId="3"/>
  </si>
  <si>
    <t>4点</t>
    <rPh sb="1" eb="2">
      <t>テン</t>
    </rPh>
    <phoneticPr fontId="3"/>
  </si>
  <si>
    <t>自己資本比率</t>
    <rPh sb="0" eb="2">
      <t>ジコ</t>
    </rPh>
    <phoneticPr fontId="3"/>
  </si>
  <si>
    <t>純資産÷総資本</t>
  </si>
  <si>
    <t>点</t>
    <rPh sb="0" eb="1">
      <t>テン</t>
    </rPh>
    <phoneticPr fontId="3"/>
  </si>
  <si>
    <t>未満</t>
    <rPh sb="0" eb="2">
      <t>ミマン</t>
    </rPh>
    <phoneticPr fontId="3"/>
  </si>
  <si>
    <t>流動比率</t>
  </si>
  <si>
    <t>流動資産÷流動負債</t>
  </si>
  <si>
    <t>未満</t>
    <rPh sb="0" eb="1">
      <t>ミマン</t>
    </rPh>
    <phoneticPr fontId="3"/>
  </si>
  <si>
    <t>以上</t>
    <rPh sb="0" eb="1">
      <t>イジョウ</t>
    </rPh>
    <phoneticPr fontId="3"/>
  </si>
  <si>
    <t>固定長期適合率</t>
    <phoneticPr fontId="3"/>
  </si>
  <si>
    <t>固定資産÷（固定負債＋純資産）</t>
  </si>
  <si>
    <t>－ｏｒ170％</t>
    <phoneticPr fontId="3"/>
  </si>
  <si>
    <t>総資本当期利益率（ROA)</t>
    <rPh sb="0" eb="3">
      <t>ソウシホン</t>
    </rPh>
    <rPh sb="3" eb="5">
      <t>トウキ</t>
    </rPh>
    <rPh sb="5" eb="7">
      <t>リエキ</t>
    </rPh>
    <rPh sb="7" eb="8">
      <t>リツ</t>
    </rPh>
    <phoneticPr fontId="3"/>
  </si>
  <si>
    <t>税引き後当期損益÷総資本</t>
    <rPh sb="0" eb="2">
      <t>ゼイビ</t>
    </rPh>
    <rPh sb="3" eb="4">
      <t>ゴ</t>
    </rPh>
    <rPh sb="4" eb="6">
      <t>トウキ</t>
    </rPh>
    <rPh sb="6" eb="8">
      <t>ソンエキ</t>
    </rPh>
    <rPh sb="9" eb="12">
      <t>ソウシホン</t>
    </rPh>
    <phoneticPr fontId="3"/>
  </si>
  <si>
    <t>売上高経常利益率</t>
  </si>
  <si>
    <t>経常利益÷売上高</t>
  </si>
  <si>
    <t>労働分配率★</t>
  </si>
  <si>
    <t>総人件費÷売上総利益</t>
  </si>
  <si>
    <t>債務償還年数★</t>
  </si>
  <si>
    <t>固定負債÷営業キャッシュフロー</t>
  </si>
  <si>
    <t>－ｏｒ15年</t>
    <rPh sb="5" eb="6">
      <t>ネン</t>
    </rPh>
    <phoneticPr fontId="3"/>
  </si>
  <si>
    <t>実態債務償還年数★</t>
    <rPh sb="0" eb="2">
      <t>ジッタイ</t>
    </rPh>
    <rPh sb="2" eb="4">
      <t>サイム</t>
    </rPh>
    <rPh sb="4" eb="6">
      <t>ショウカン</t>
    </rPh>
    <rPh sb="6" eb="8">
      <t>ネンスウ</t>
    </rPh>
    <phoneticPr fontId="3"/>
  </si>
  <si>
    <t>（固定負債－所要運転資金）÷営業キャッシュフロー</t>
    <rPh sb="1" eb="3">
      <t>コテイ</t>
    </rPh>
    <rPh sb="3" eb="5">
      <t>フサイ</t>
    </rPh>
    <rPh sb="6" eb="8">
      <t>ショヨウ</t>
    </rPh>
    <rPh sb="8" eb="10">
      <t>ウンテン</t>
    </rPh>
    <rPh sb="10" eb="12">
      <t>シキン</t>
    </rPh>
    <rPh sb="14" eb="16">
      <t>エイギョウ</t>
    </rPh>
    <phoneticPr fontId="3"/>
  </si>
  <si>
    <t>－or10年</t>
    <phoneticPr fontId="3"/>
  </si>
  <si>
    <t>適正借入金比率★</t>
    <rPh sb="0" eb="2">
      <t>テキセイ</t>
    </rPh>
    <rPh sb="2" eb="4">
      <t>カリイレ</t>
    </rPh>
    <rPh sb="4" eb="5">
      <t>キン</t>
    </rPh>
    <rPh sb="5" eb="7">
      <t>ヒリツ</t>
    </rPh>
    <phoneticPr fontId="3"/>
  </si>
  <si>
    <t>（固定負債＋短期借入金）／（所要運転資金＋固定資産）</t>
    <rPh sb="1" eb="3">
      <t>コテイ</t>
    </rPh>
    <rPh sb="3" eb="5">
      <t>フサイ</t>
    </rPh>
    <rPh sb="6" eb="8">
      <t>タンキ</t>
    </rPh>
    <rPh sb="8" eb="10">
      <t>カリイレ</t>
    </rPh>
    <rPh sb="10" eb="11">
      <t>キン</t>
    </rPh>
    <rPh sb="14" eb="16">
      <t>ショヨウ</t>
    </rPh>
    <rPh sb="16" eb="18">
      <t>ウンテン</t>
    </rPh>
    <rPh sb="18" eb="20">
      <t>シキン</t>
    </rPh>
    <rPh sb="21" eb="23">
      <t>コテイ</t>
    </rPh>
    <rPh sb="23" eb="25">
      <t>シサン</t>
    </rPh>
    <phoneticPr fontId="3"/>
  </si>
  <si>
    <t>【２】決算書概要</t>
    <phoneticPr fontId="3"/>
  </si>
  <si>
    <t>前期</t>
    <rPh sb="0" eb="2">
      <t>ゼンキ</t>
    </rPh>
    <phoneticPr fontId="5"/>
  </si>
  <si>
    <t>当期</t>
    <rPh sb="0" eb="2">
      <t>トウキ</t>
    </rPh>
    <phoneticPr fontId="5"/>
  </si>
  <si>
    <t>前期比</t>
    <rPh sb="0" eb="3">
      <t>ゼンキヒ</t>
    </rPh>
    <phoneticPr fontId="3"/>
  </si>
  <si>
    <t>勘定科目</t>
  </si>
  <si>
    <t>販売管理費内訳（詳細）</t>
    <rPh sb="0" eb="2">
      <t>ハンバイ</t>
    </rPh>
    <rPh sb="2" eb="5">
      <t>カンリヒ</t>
    </rPh>
    <rPh sb="5" eb="7">
      <t>ウチワケ</t>
    </rPh>
    <rPh sb="8" eb="10">
      <t>ショウサイ</t>
    </rPh>
    <phoneticPr fontId="3"/>
  </si>
  <si>
    <t>想定一人当たり年収</t>
    <rPh sb="0" eb="2">
      <t>ソウテイ</t>
    </rPh>
    <rPh sb="2" eb="4">
      <t>ヒトリ</t>
    </rPh>
    <rPh sb="4" eb="5">
      <t>ア</t>
    </rPh>
    <rPh sb="7" eb="9">
      <t>ネンシュウ</t>
    </rPh>
    <phoneticPr fontId="3"/>
  </si>
  <si>
    <t>現金</t>
  </si>
  <si>
    <t>支払手形</t>
    <rPh sb="0" eb="4">
      <t>シハライテガタ</t>
    </rPh>
    <phoneticPr fontId="3"/>
  </si>
  <si>
    <t>①売上高合計</t>
    <phoneticPr fontId="3"/>
  </si>
  <si>
    <t>㉓人財費</t>
    <rPh sb="1" eb="3">
      <t>ジンザイ</t>
    </rPh>
    <rPh sb="3" eb="4">
      <t>ヒ</t>
    </rPh>
    <phoneticPr fontId="3"/>
  </si>
  <si>
    <t>役員報酬</t>
  </si>
  <si>
    <t>想定換算人数（個人の場合一人加算）</t>
    <rPh sb="0" eb="2">
      <t>ソウテイ</t>
    </rPh>
    <rPh sb="2" eb="4">
      <t>カンサン</t>
    </rPh>
    <rPh sb="4" eb="6">
      <t>ニンズウ</t>
    </rPh>
    <rPh sb="7" eb="9">
      <t>コジン</t>
    </rPh>
    <rPh sb="10" eb="12">
      <t>バアイ</t>
    </rPh>
    <rPh sb="12" eb="14">
      <t>ヒトリ</t>
    </rPh>
    <rPh sb="14" eb="16">
      <t>カサン</t>
    </rPh>
    <phoneticPr fontId="3"/>
  </si>
  <si>
    <t>預金</t>
    <rPh sb="0" eb="2">
      <t>ヨキン</t>
    </rPh>
    <phoneticPr fontId="3"/>
  </si>
  <si>
    <t>買掛金</t>
  </si>
  <si>
    <t>②期首商品棚卸高</t>
    <phoneticPr fontId="3"/>
  </si>
  <si>
    <t>給料手当</t>
  </si>
  <si>
    <t>Ⓐ現金･預金合計</t>
    <phoneticPr fontId="3"/>
  </si>
  <si>
    <t>Ⓝ仕入債務合計</t>
  </si>
  <si>
    <t>③当期商品仕入高</t>
    <phoneticPr fontId="3"/>
  </si>
  <si>
    <t>雑給</t>
    <rPh sb="0" eb="2">
      <t>ザッキュウ</t>
    </rPh>
    <phoneticPr fontId="3"/>
  </si>
  <si>
    <t>想定総生産性</t>
    <rPh sb="0" eb="2">
      <t>ソウテイ</t>
    </rPh>
    <rPh sb="2" eb="3">
      <t>ソウ</t>
    </rPh>
    <rPh sb="3" eb="6">
      <t>セイサンセイ</t>
    </rPh>
    <phoneticPr fontId="3"/>
  </si>
  <si>
    <t>受取手形</t>
    <rPh sb="0" eb="4">
      <t>ウケトリテガタ</t>
    </rPh>
    <phoneticPr fontId="3"/>
  </si>
  <si>
    <t>前受金</t>
    <rPh sb="0" eb="3">
      <t>マエウケキン</t>
    </rPh>
    <phoneticPr fontId="3"/>
  </si>
  <si>
    <t>④期末商品棚卸高</t>
    <phoneticPr fontId="3"/>
  </si>
  <si>
    <t>賞与・退職金</t>
    <rPh sb="0" eb="2">
      <t>ショウヨ</t>
    </rPh>
    <rPh sb="3" eb="6">
      <t>タイショクキン</t>
    </rPh>
    <phoneticPr fontId="3"/>
  </si>
  <si>
    <t>売掛金</t>
  </si>
  <si>
    <t>未払金・未払給与</t>
    <phoneticPr fontId="3"/>
  </si>
  <si>
    <t>⑤売上原価＝②＋③－④</t>
    <rPh sb="1" eb="3">
      <t>ウリアゲ</t>
    </rPh>
    <phoneticPr fontId="3"/>
  </si>
  <si>
    <t>法定福利費</t>
    <rPh sb="0" eb="2">
      <t>ホウテイ</t>
    </rPh>
    <rPh sb="2" eb="4">
      <t>フクリ</t>
    </rPh>
    <rPh sb="4" eb="5">
      <t>ヒ</t>
    </rPh>
    <phoneticPr fontId="3"/>
  </si>
  <si>
    <t>↑13％程度</t>
    <rPh sb="4" eb="6">
      <t>テイド</t>
    </rPh>
    <phoneticPr fontId="3"/>
  </si>
  <si>
    <t>想定労働生産性</t>
    <rPh sb="0" eb="2">
      <t>ソウテイ</t>
    </rPh>
    <rPh sb="2" eb="4">
      <t>ロウドウ</t>
    </rPh>
    <rPh sb="4" eb="7">
      <t>セイサンセイ</t>
    </rPh>
    <phoneticPr fontId="3"/>
  </si>
  <si>
    <t>Ⓑ売上債権合計</t>
    <phoneticPr fontId="3"/>
  </si>
  <si>
    <t>未払法人税等</t>
  </si>
  <si>
    <t>⑥売上総利益金額＝①－⑤</t>
  </si>
  <si>
    <t>福利厚生費</t>
    <rPh sb="0" eb="2">
      <t>フクリ</t>
    </rPh>
    <rPh sb="2" eb="5">
      <t>コウセイヒ</t>
    </rPh>
    <phoneticPr fontId="3"/>
  </si>
  <si>
    <t>Ⓒ有価証券合計</t>
    <phoneticPr fontId="3"/>
  </si>
  <si>
    <t>未払消費税等</t>
  </si>
  <si>
    <t>⑦（参考）粗利益率</t>
    <rPh sb="2" eb="4">
      <t>サンコウ</t>
    </rPh>
    <rPh sb="5" eb="8">
      <t>アラリエキ</t>
    </rPh>
    <rPh sb="8" eb="9">
      <t>リツ</t>
    </rPh>
    <phoneticPr fontId="3"/>
  </si>
  <si>
    <t>通勤旅費</t>
    <phoneticPr fontId="3"/>
  </si>
  <si>
    <t>Ⓓ当座資産合計Ⓐ～Ⓒ</t>
    <rPh sb="1" eb="3">
      <t>トウザ</t>
    </rPh>
    <rPh sb="3" eb="5">
      <t>シサン</t>
    </rPh>
    <rPh sb="5" eb="7">
      <t>ゴウケイ</t>
    </rPh>
    <phoneticPr fontId="3"/>
  </si>
  <si>
    <t>預り金・仮受金</t>
  </si>
  <si>
    <t>採用教育費</t>
    <rPh sb="0" eb="2">
      <t>サイヨウ</t>
    </rPh>
    <rPh sb="2" eb="5">
      <t>キョウイクヒ</t>
    </rPh>
    <phoneticPr fontId="3"/>
  </si>
  <si>
    <t>法定福利費率</t>
    <rPh sb="0" eb="2">
      <t>ホウテイ</t>
    </rPh>
    <rPh sb="2" eb="4">
      <t>フクリ</t>
    </rPh>
    <rPh sb="4" eb="5">
      <t>ヒ</t>
    </rPh>
    <rPh sb="5" eb="6">
      <t>リツ</t>
    </rPh>
    <phoneticPr fontId="3"/>
  </si>
  <si>
    <t>商品</t>
  </si>
  <si>
    <t>短期借入金（役員借入）</t>
  </si>
  <si>
    <t>⑨営業利益金額＝⑥－⑧</t>
    <rPh sb="3" eb="5">
      <t>リエキ</t>
    </rPh>
    <phoneticPr fontId="3"/>
  </si>
  <si>
    <t>外注費・派遣外注費</t>
    <rPh sb="0" eb="2">
      <t>ガイチュウ</t>
    </rPh>
    <rPh sb="2" eb="3">
      <t>ヒ</t>
    </rPh>
    <rPh sb="4" eb="6">
      <t>ハケン</t>
    </rPh>
    <rPh sb="6" eb="8">
      <t>ガイチュウ</t>
    </rPh>
    <rPh sb="8" eb="9">
      <t>ヒ</t>
    </rPh>
    <phoneticPr fontId="3"/>
  </si>
  <si>
    <t>仕掛品・原材料</t>
    <rPh sb="0" eb="3">
      <t>シカカリヒン</t>
    </rPh>
    <rPh sb="4" eb="7">
      <t>ゲンザイリョウ</t>
    </rPh>
    <phoneticPr fontId="3"/>
  </si>
  <si>
    <t>短期借入金（外部調達）</t>
  </si>
  <si>
    <t>⑩受取利息</t>
    <phoneticPr fontId="3"/>
  </si>
  <si>
    <t>㉔顧客費</t>
    <rPh sb="1" eb="3">
      <t>コキャク</t>
    </rPh>
    <rPh sb="3" eb="4">
      <t>ヒ</t>
    </rPh>
    <phoneticPr fontId="3"/>
  </si>
  <si>
    <t>広告宣伝費</t>
    <rPh sb="0" eb="5">
      <t>コウコクセンデンヒ</t>
    </rPh>
    <phoneticPr fontId="3"/>
  </si>
  <si>
    <t>Ⓔ棚卸資産合計</t>
    <phoneticPr fontId="3"/>
  </si>
  <si>
    <t>上記以外の他流動負債</t>
  </si>
  <si>
    <t>⑪雑収入</t>
    <phoneticPr fontId="3"/>
  </si>
  <si>
    <t>交際費</t>
  </si>
  <si>
    <t>仮払金</t>
    <rPh sb="0" eb="2">
      <t>カリバライ</t>
    </rPh>
    <rPh sb="2" eb="3">
      <t>キン</t>
    </rPh>
    <phoneticPr fontId="3"/>
  </si>
  <si>
    <t>Ⓞ他流動負債合計</t>
  </si>
  <si>
    <t>⑫上記以外の営業外収益</t>
    <rPh sb="1" eb="3">
      <t>ジョウキ</t>
    </rPh>
    <rPh sb="3" eb="5">
      <t>イガイ</t>
    </rPh>
    <rPh sb="6" eb="9">
      <t>エイギョウガイ</t>
    </rPh>
    <rPh sb="9" eb="11">
      <t>シュウエキ</t>
    </rPh>
    <phoneticPr fontId="3"/>
  </si>
  <si>
    <t>会議費</t>
  </si>
  <si>
    <t>短期貸付金</t>
    <rPh sb="0" eb="2">
      <t>タンキ</t>
    </rPh>
    <rPh sb="2" eb="4">
      <t>カシツケ</t>
    </rPh>
    <rPh sb="4" eb="5">
      <t>キン</t>
    </rPh>
    <phoneticPr fontId="3"/>
  </si>
  <si>
    <t>Ⓟ流動負債合計ⓃⓄ</t>
  </si>
  <si>
    <t>⑬営業外収益合計＝⑩～⑫</t>
    <phoneticPr fontId="3"/>
  </si>
  <si>
    <t>販売促進費</t>
    <rPh sb="0" eb="4">
      <t>ハンバイソクシン</t>
    </rPh>
    <rPh sb="4" eb="5">
      <t>ヒ</t>
    </rPh>
    <phoneticPr fontId="3"/>
  </si>
  <si>
    <t>前渡金・前払費用・未収入金</t>
  </si>
  <si>
    <t>⑭支払利息</t>
    <rPh sb="1" eb="3">
      <t>シハライ</t>
    </rPh>
    <rPh sb="3" eb="5">
      <t>リソク</t>
    </rPh>
    <phoneticPr fontId="3"/>
  </si>
  <si>
    <t>旅費交通費・車両費</t>
    <rPh sb="6" eb="9">
      <t>シャリョウヒ</t>
    </rPh>
    <phoneticPr fontId="3"/>
  </si>
  <si>
    <t>上記以外の流動資産</t>
    <rPh sb="0" eb="2">
      <t>ジョウキ</t>
    </rPh>
    <rPh sb="2" eb="4">
      <t>イガイ</t>
    </rPh>
    <rPh sb="5" eb="7">
      <t>リュウドウ</t>
    </rPh>
    <rPh sb="7" eb="9">
      <t>シサン</t>
    </rPh>
    <phoneticPr fontId="3"/>
  </si>
  <si>
    <t>⑮上記以外の営業外費用</t>
    <rPh sb="1" eb="3">
      <t>ジョウキ</t>
    </rPh>
    <rPh sb="3" eb="5">
      <t>イガイ</t>
    </rPh>
    <rPh sb="6" eb="9">
      <t>エイギョウガイ</t>
    </rPh>
    <rPh sb="9" eb="11">
      <t>ヒヨウ</t>
    </rPh>
    <phoneticPr fontId="3"/>
  </si>
  <si>
    <t>荷造運賃</t>
    <rPh sb="0" eb="4">
      <t>ニヅクリウンチン</t>
    </rPh>
    <phoneticPr fontId="3"/>
  </si>
  <si>
    <t>Ⓕ他流動資産合計</t>
    <phoneticPr fontId="3"/>
  </si>
  <si>
    <t>社債・リース債務</t>
  </si>
  <si>
    <t>⑯営業外費用合計＝⑭⑮</t>
    <phoneticPr fontId="3"/>
  </si>
  <si>
    <t>その他顧客費</t>
  </si>
  <si>
    <t>Ⓖ流動資産合計Ⓓ～Ⓕ</t>
    <phoneticPr fontId="3"/>
  </si>
  <si>
    <t>上記以外の固定負債</t>
  </si>
  <si>
    <t>⑰経常利益金額＝⑨＋⑬-⑯</t>
  </si>
  <si>
    <t>㉕店舗維持費</t>
    <rPh sb="1" eb="3">
      <t>テンポ</t>
    </rPh>
    <rPh sb="3" eb="6">
      <t>イジヒ</t>
    </rPh>
    <phoneticPr fontId="3"/>
  </si>
  <si>
    <t>通信費</t>
  </si>
  <si>
    <t>建物・付属設備・構築物</t>
    <rPh sb="3" eb="5">
      <t>フゾク</t>
    </rPh>
    <rPh sb="5" eb="7">
      <t>セツビ</t>
    </rPh>
    <rPh sb="8" eb="11">
      <t>コウチクブツ</t>
    </rPh>
    <phoneticPr fontId="3"/>
  </si>
  <si>
    <t>Ⓠ固定負債合計</t>
  </si>
  <si>
    <t>⑱特別利益</t>
    <rPh sb="1" eb="3">
      <t>トクベツ</t>
    </rPh>
    <rPh sb="3" eb="5">
      <t>リエキ</t>
    </rPh>
    <phoneticPr fontId="3"/>
  </si>
  <si>
    <t>消耗品費・事務用品費</t>
    <rPh sb="0" eb="3">
      <t>ショウモウヒン</t>
    </rPh>
    <rPh sb="3" eb="4">
      <t>ヒ</t>
    </rPh>
    <rPh sb="5" eb="7">
      <t>ジム</t>
    </rPh>
    <rPh sb="7" eb="9">
      <t>ヨウヒン</t>
    </rPh>
    <rPh sb="9" eb="10">
      <t>ヒ</t>
    </rPh>
    <phoneticPr fontId="3"/>
  </si>
  <si>
    <t>機械・工具器具備品・車両運搬具</t>
    <rPh sb="0" eb="2">
      <t>キカイ</t>
    </rPh>
    <rPh sb="3" eb="5">
      <t>コウグ</t>
    </rPh>
    <rPh sb="10" eb="12">
      <t>シャリョウ</t>
    </rPh>
    <rPh sb="12" eb="14">
      <t>ウンパン</t>
    </rPh>
    <rPh sb="14" eb="15">
      <t>グ</t>
    </rPh>
    <phoneticPr fontId="3"/>
  </si>
  <si>
    <t>Ⓡ負債合計ⓅⓆ</t>
  </si>
  <si>
    <t>⑲特別損失</t>
    <rPh sb="1" eb="3">
      <t>トクベツ</t>
    </rPh>
    <rPh sb="3" eb="5">
      <t>ソンシツ</t>
    </rPh>
    <phoneticPr fontId="3"/>
  </si>
  <si>
    <t>修繕費</t>
  </si>
  <si>
    <t>土地</t>
    <rPh sb="0" eb="2">
      <t>トチ</t>
    </rPh>
    <phoneticPr fontId="3"/>
  </si>
  <si>
    <t>Ⓢ資本金合計</t>
  </si>
  <si>
    <t>⑳税引前当期純利益＝⑰＋⑱-⑲</t>
    <rPh sb="1" eb="3">
      <t>ゼイビ</t>
    </rPh>
    <rPh sb="3" eb="4">
      <t>マエ</t>
    </rPh>
    <phoneticPr fontId="3"/>
  </si>
  <si>
    <t>水道光熱費</t>
    <rPh sb="0" eb="2">
      <t>スイドウ</t>
    </rPh>
    <rPh sb="2" eb="5">
      <t>コウネツヒ</t>
    </rPh>
    <phoneticPr fontId="3"/>
  </si>
  <si>
    <t>上記以外の有形固定資産</t>
    <rPh sb="0" eb="2">
      <t>ジョウキ</t>
    </rPh>
    <rPh sb="2" eb="4">
      <t>イガイ</t>
    </rPh>
    <rPh sb="5" eb="7">
      <t>ユウケイ</t>
    </rPh>
    <rPh sb="7" eb="9">
      <t>コテイ</t>
    </rPh>
    <rPh sb="9" eb="11">
      <t>シサン</t>
    </rPh>
    <phoneticPr fontId="3"/>
  </si>
  <si>
    <t>Ⓣ資本剰余金合計</t>
  </si>
  <si>
    <t>㉑法人税等</t>
    <rPh sb="1" eb="4">
      <t>ホウジンゼイ</t>
    </rPh>
    <rPh sb="4" eb="5">
      <t>ナド</t>
    </rPh>
    <phoneticPr fontId="3"/>
  </si>
  <si>
    <t>新聞図書費</t>
  </si>
  <si>
    <t>Ⓗ有形固定資産計</t>
    <phoneticPr fontId="3"/>
  </si>
  <si>
    <t>Ⓤ利益剰余金合計</t>
  </si>
  <si>
    <t>㉒当期純利益＝⑳－㉑</t>
    <phoneticPr fontId="3"/>
  </si>
  <si>
    <t>リース料</t>
    <rPh sb="3" eb="4">
      <t>リョウ</t>
    </rPh>
    <phoneticPr fontId="3"/>
  </si>
  <si>
    <t>ソフトウエア</t>
    <phoneticPr fontId="3"/>
  </si>
  <si>
    <t>Ⓥ自己株式</t>
  </si>
  <si>
    <t>地代家賃・賃借料</t>
    <rPh sb="0" eb="2">
      <t>チダイ</t>
    </rPh>
    <rPh sb="2" eb="4">
      <t>ヤチン</t>
    </rPh>
    <rPh sb="5" eb="8">
      <t>チンシャクリョウ</t>
    </rPh>
    <phoneticPr fontId="3"/>
  </si>
  <si>
    <t>上記以外の無形固定資産</t>
    <rPh sb="0" eb="2">
      <t>ジョウキ</t>
    </rPh>
    <rPh sb="2" eb="4">
      <t>イガイ</t>
    </rPh>
    <rPh sb="5" eb="7">
      <t>ムケイ</t>
    </rPh>
    <rPh sb="7" eb="9">
      <t>コテイ</t>
    </rPh>
    <rPh sb="9" eb="11">
      <t>シサン</t>
    </rPh>
    <phoneticPr fontId="3"/>
  </si>
  <si>
    <t>衛生費・保守費</t>
  </si>
  <si>
    <t>前期</t>
    <rPh sb="0" eb="2">
      <t>ゼンキ</t>
    </rPh>
    <phoneticPr fontId="3"/>
  </si>
  <si>
    <t>当期</t>
    <rPh sb="0" eb="2">
      <t>トウキ</t>
    </rPh>
    <phoneticPr fontId="3"/>
  </si>
  <si>
    <t>Ⓘ無形固定資産計</t>
    <phoneticPr fontId="3"/>
  </si>
  <si>
    <t>減価償却費</t>
    <rPh sb="0" eb="2">
      <t>ゲンカ</t>
    </rPh>
    <rPh sb="2" eb="4">
      <t>ショウキャク</t>
    </rPh>
    <rPh sb="4" eb="5">
      <t>ヒ</t>
    </rPh>
    <phoneticPr fontId="3"/>
  </si>
  <si>
    <t>投資有価証券</t>
    <rPh sb="0" eb="2">
      <t>トウシ</t>
    </rPh>
    <rPh sb="2" eb="4">
      <t>ユウカ</t>
    </rPh>
    <rPh sb="4" eb="6">
      <t>ショウケン</t>
    </rPh>
    <phoneticPr fontId="3"/>
  </si>
  <si>
    <t>その他維持費</t>
    <rPh sb="2" eb="3">
      <t>ホカ</t>
    </rPh>
    <rPh sb="3" eb="6">
      <t>イジヒ</t>
    </rPh>
    <phoneticPr fontId="3"/>
  </si>
  <si>
    <t>出資金</t>
    <rPh sb="0" eb="3">
      <t>シュッシキン</t>
    </rPh>
    <phoneticPr fontId="3"/>
  </si>
  <si>
    <t>販売管理費内訳（中分類）</t>
    <rPh sb="0" eb="2">
      <t>ハンバイ</t>
    </rPh>
    <rPh sb="2" eb="5">
      <t>カンリヒ</t>
    </rPh>
    <rPh sb="5" eb="7">
      <t>ウチワケ</t>
    </rPh>
    <rPh sb="8" eb="11">
      <t>チュウブンルイ</t>
    </rPh>
    <phoneticPr fontId="3"/>
  </si>
  <si>
    <t>前期</t>
  </si>
  <si>
    <t>当期</t>
  </si>
  <si>
    <t>㉖その他経費</t>
    <rPh sb="3" eb="4">
      <t>ホカ</t>
    </rPh>
    <rPh sb="4" eb="6">
      <t>ケイヒ</t>
    </rPh>
    <phoneticPr fontId="3"/>
  </si>
  <si>
    <t>租税公課</t>
    <rPh sb="0" eb="2">
      <t>ソゼイ</t>
    </rPh>
    <rPh sb="2" eb="4">
      <t>コウカ</t>
    </rPh>
    <phoneticPr fontId="3"/>
  </si>
  <si>
    <t>敷金・差入保証金</t>
    <rPh sb="0" eb="2">
      <t>シキキン</t>
    </rPh>
    <rPh sb="3" eb="5">
      <t>サシイレ</t>
    </rPh>
    <rPh sb="5" eb="8">
      <t>ホショウキン</t>
    </rPh>
    <phoneticPr fontId="3"/>
  </si>
  <si>
    <t>諸会費・寄付金</t>
    <rPh sb="0" eb="3">
      <t>ショカイヒ</t>
    </rPh>
    <rPh sb="4" eb="7">
      <t>キフキン</t>
    </rPh>
    <phoneticPr fontId="3"/>
  </si>
  <si>
    <t>長期前払費用</t>
    <rPh sb="0" eb="2">
      <t>チョウキ</t>
    </rPh>
    <rPh sb="2" eb="6">
      <t>マエバライ</t>
    </rPh>
    <phoneticPr fontId="3"/>
  </si>
  <si>
    <t>支払手数料・顧問料</t>
    <rPh sb="6" eb="9">
      <t>コモンリョウ</t>
    </rPh>
    <phoneticPr fontId="3"/>
  </si>
  <si>
    <t>保険積立金</t>
  </si>
  <si>
    <t>その他保険料</t>
    <rPh sb="2" eb="3">
      <t>ホカ</t>
    </rPh>
    <rPh sb="3" eb="6">
      <t>ホケンリョウ</t>
    </rPh>
    <phoneticPr fontId="3"/>
  </si>
  <si>
    <t>上記以外の投資等</t>
    <rPh sb="0" eb="2">
      <t>ジョウキ</t>
    </rPh>
    <rPh sb="2" eb="4">
      <t>イガイ</t>
    </rPh>
    <rPh sb="5" eb="7">
      <t>トウシ</t>
    </rPh>
    <rPh sb="7" eb="8">
      <t>トウ</t>
    </rPh>
    <phoneticPr fontId="3"/>
  </si>
  <si>
    <t>雑費等</t>
    <rPh sb="2" eb="3">
      <t>ナド</t>
    </rPh>
    <phoneticPr fontId="3"/>
  </si>
  <si>
    <t>Ⓙ投資その他資産合計</t>
    <phoneticPr fontId="3"/>
  </si>
  <si>
    <t>Ⓚ固定資産合計Ⓗ～Ⓙ</t>
    <phoneticPr fontId="3"/>
  </si>
  <si>
    <t>Ⓦ純資産合計</t>
    <rPh sb="1" eb="2">
      <t>ジュン</t>
    </rPh>
    <rPh sb="2" eb="4">
      <t>シサン</t>
    </rPh>
    <phoneticPr fontId="3"/>
  </si>
  <si>
    <t>Ⓛ繰延資産合計</t>
    <rPh sb="1" eb="3">
      <t>クリノベ</t>
    </rPh>
    <rPh sb="3" eb="5">
      <t>シサン</t>
    </rPh>
    <rPh sb="5" eb="7">
      <t>ゴウケイ</t>
    </rPh>
    <phoneticPr fontId="3"/>
  </si>
  <si>
    <t>Ⓜ資産合計ⒼⓀⓁ</t>
    <phoneticPr fontId="3"/>
  </si>
  <si>
    <t>Ⓜ負債･純資産合計ⓇⓌ</t>
    <phoneticPr fontId="3"/>
  </si>
  <si>
    <t>決算書上の販管費合計</t>
    <rPh sb="0" eb="3">
      <t>ケッサンショ</t>
    </rPh>
    <rPh sb="3" eb="4">
      <t>ジョウ</t>
    </rPh>
    <rPh sb="5" eb="8">
      <t>ハンカンヒ</t>
    </rPh>
    <rPh sb="8" eb="10">
      <t>ゴウケイ</t>
    </rPh>
    <phoneticPr fontId="3"/>
  </si>
  <si>
    <t>答え合わせ（Ⓢ～Ⓥ）</t>
    <rPh sb="0" eb="1">
      <t>コタ</t>
    </rPh>
    <rPh sb="2" eb="3">
      <t>ア</t>
    </rPh>
    <phoneticPr fontId="3"/>
  </si>
  <si>
    <t>差異</t>
    <rPh sb="0" eb="2">
      <t>サイ</t>
    </rPh>
    <phoneticPr fontId="3"/>
  </si>
  <si>
    <t>Ⓦとの差異</t>
    <rPh sb="3" eb="5">
      <t>サイ</t>
    </rPh>
    <phoneticPr fontId="3"/>
  </si>
  <si>
    <t>【３】貸借対照表に関係する財務分析</t>
    <rPh sb="3" eb="8">
      <t>タイシャクタイショウヒョウ</t>
    </rPh>
    <rPh sb="9" eb="11">
      <t>カンケイ</t>
    </rPh>
    <rPh sb="13" eb="15">
      <t>ザイム</t>
    </rPh>
    <rPh sb="15" eb="17">
      <t>ブンセキ</t>
    </rPh>
    <phoneticPr fontId="3"/>
  </si>
  <si>
    <t>資産の部</t>
    <rPh sb="0" eb="2">
      <t>シサン</t>
    </rPh>
    <rPh sb="3" eb="4">
      <t>ブ</t>
    </rPh>
    <phoneticPr fontId="3"/>
  </si>
  <si>
    <t>負債・純資産の部</t>
    <rPh sb="0" eb="2">
      <t>フサイ</t>
    </rPh>
    <rPh sb="3" eb="6">
      <t>ジュンシサン</t>
    </rPh>
    <rPh sb="7" eb="8">
      <t>ブ</t>
    </rPh>
    <phoneticPr fontId="3"/>
  </si>
  <si>
    <t>単位；円</t>
    <rPh sb="0" eb="2">
      <t>タンイ</t>
    </rPh>
    <rPh sb="3" eb="4">
      <t>エン</t>
    </rPh>
    <phoneticPr fontId="3"/>
  </si>
  <si>
    <t>科目</t>
    <rPh sb="0" eb="2">
      <t>カモク</t>
    </rPh>
    <phoneticPr fontId="3"/>
  </si>
  <si>
    <t>資産</t>
    <rPh sb="0" eb="2">
      <t>シサン</t>
    </rPh>
    <phoneticPr fontId="3"/>
  </si>
  <si>
    <t>負債＆資本</t>
    <rPh sb="0" eb="2">
      <t>フサイ</t>
    </rPh>
    <rPh sb="3" eb="5">
      <t>シホン</t>
    </rPh>
    <phoneticPr fontId="3"/>
  </si>
  <si>
    <t>Ⓝ仕入債務合計</t>
    <phoneticPr fontId="5"/>
  </si>
  <si>
    <t>流動資産</t>
    <rPh sb="0" eb="2">
      <t>リュウドウ</t>
    </rPh>
    <rPh sb="2" eb="4">
      <t>シサン</t>
    </rPh>
    <phoneticPr fontId="3"/>
  </si>
  <si>
    <t>Ⓞ他流動負債合計</t>
    <phoneticPr fontId="5"/>
  </si>
  <si>
    <t>固定資産</t>
    <rPh sb="0" eb="2">
      <t>コテイ</t>
    </rPh>
    <rPh sb="2" eb="4">
      <t>シサン</t>
    </rPh>
    <phoneticPr fontId="3"/>
  </si>
  <si>
    <t>Ⓟ流動負債合計ⓃⓄ</t>
    <phoneticPr fontId="5"/>
  </si>
  <si>
    <t>繰延資産</t>
  </si>
  <si>
    <t>Ⓠ固定負債合計</t>
    <phoneticPr fontId="5"/>
  </si>
  <si>
    <t>流動負債</t>
    <rPh sb="0" eb="2">
      <t>リュウドウ</t>
    </rPh>
    <rPh sb="2" eb="4">
      <t>フサイ</t>
    </rPh>
    <phoneticPr fontId="3"/>
  </si>
  <si>
    <t>Ⓡ負債合計ⓅⓆ</t>
    <phoneticPr fontId="5"/>
  </si>
  <si>
    <t>固定負債</t>
    <rPh sb="0" eb="2">
      <t>コテイ</t>
    </rPh>
    <rPh sb="2" eb="4">
      <t>フサイ</t>
    </rPh>
    <phoneticPr fontId="3"/>
  </si>
  <si>
    <t>純資産</t>
    <rPh sb="0" eb="3">
      <t>ジュンシサン</t>
    </rPh>
    <phoneticPr fontId="3"/>
  </si>
  <si>
    <t>←繰延資産の文字を黒くする</t>
  </si>
  <si>
    <t>Ⓛ繰延資産合計（事業主貸）</t>
    <rPh sb="1" eb="3">
      <t>クリノベ</t>
    </rPh>
    <rPh sb="3" eb="5">
      <t>シサン</t>
    </rPh>
    <rPh sb="5" eb="7">
      <t>ゴウケイ</t>
    </rPh>
    <rPh sb="8" eb="11">
      <t>ジギョウヌシ</t>
    </rPh>
    <rPh sb="11" eb="12">
      <t>ガ</t>
    </rPh>
    <phoneticPr fontId="3"/>
  </si>
  <si>
    <t>Ⓜ負債･純資産合計ⓇⓌ</t>
    <phoneticPr fontId="5"/>
  </si>
  <si>
    <t>主要診断結果</t>
    <rPh sb="0" eb="2">
      <t>シュヨウ</t>
    </rPh>
    <rPh sb="2" eb="4">
      <t>シンダン</t>
    </rPh>
    <rPh sb="4" eb="6">
      <t>ケッカ</t>
    </rPh>
    <phoneticPr fontId="3"/>
  </si>
  <si>
    <t>その他診断結果</t>
    <phoneticPr fontId="3"/>
  </si>
  <si>
    <t>分析指標</t>
    <rPh sb="0" eb="2">
      <t>ブンセキ</t>
    </rPh>
    <rPh sb="2" eb="4">
      <t>シヒョウ</t>
    </rPh>
    <phoneticPr fontId="3"/>
  </si>
  <si>
    <t>適正値</t>
    <rPh sb="0" eb="2">
      <t>テキセイ</t>
    </rPh>
    <rPh sb="2" eb="3">
      <t>チ</t>
    </rPh>
    <phoneticPr fontId="3"/>
  </si>
  <si>
    <t>所見</t>
    <rPh sb="0" eb="2">
      <t>ショケン</t>
    </rPh>
    <phoneticPr fontId="3"/>
  </si>
  <si>
    <t>科目</t>
  </si>
  <si>
    <t>適正値</t>
  </si>
  <si>
    <t>判定</t>
  </si>
  <si>
    <t>所見</t>
  </si>
  <si>
    <t>実質自己資本比率</t>
    <rPh sb="0" eb="8">
      <t>ジッシツジコシホンヒリツ</t>
    </rPh>
    <phoneticPr fontId="3"/>
  </si>
  <si>
    <t>1日原価</t>
    <rPh sb="1" eb="2">
      <t>ニチ</t>
    </rPh>
    <rPh sb="2" eb="4">
      <t>ゲンカ</t>
    </rPh>
    <phoneticPr fontId="3"/>
  </si>
  <si>
    <t>過剰在庫</t>
    <rPh sb="0" eb="2">
      <t>カジョウ</t>
    </rPh>
    <rPh sb="2" eb="4">
      <t>ザイコ</t>
    </rPh>
    <phoneticPr fontId="3"/>
  </si>
  <si>
    <t>当座比率</t>
    <rPh sb="0" eb="2">
      <t>トウザ</t>
    </rPh>
    <rPh sb="2" eb="4">
      <t>ヒリツ</t>
    </rPh>
    <phoneticPr fontId="3"/>
  </si>
  <si>
    <t>現預金販管費率</t>
    <phoneticPr fontId="3"/>
  </si>
  <si>
    <t>固定比率</t>
    <rPh sb="0" eb="2">
      <t>コテイ</t>
    </rPh>
    <rPh sb="2" eb="4">
      <t>ヒリツ</t>
    </rPh>
    <phoneticPr fontId="3"/>
  </si>
  <si>
    <t>余裕資金残高(現預金販管費率)</t>
  </si>
  <si>
    <t>-</t>
    <phoneticPr fontId="3"/>
  </si>
  <si>
    <t>現状の現預金残高から販売管理費の3か月を差し引きしたものです</t>
    <rPh sb="0" eb="2">
      <t>ゲンジョウ</t>
    </rPh>
    <rPh sb="3" eb="8">
      <t>ゲンヨキンザンダカ</t>
    </rPh>
    <rPh sb="10" eb="15">
      <t>ハンバイカンリヒ</t>
    </rPh>
    <rPh sb="18" eb="19">
      <t>ゲツ</t>
    </rPh>
    <rPh sb="20" eb="21">
      <t>サ</t>
    </rPh>
    <rPh sb="22" eb="23">
      <t>ヒ</t>
    </rPh>
    <phoneticPr fontId="3"/>
  </si>
  <si>
    <t>主要診断結果</t>
    <phoneticPr fontId="3"/>
  </si>
  <si>
    <t>その他診断結果</t>
    <rPh sb="2" eb="3">
      <t>タ</t>
    </rPh>
    <rPh sb="3" eb="7">
      <t>シンダンケッカ</t>
    </rPh>
    <phoneticPr fontId="3"/>
  </si>
  <si>
    <t>表現の例</t>
  </si>
  <si>
    <t>ビジネスモデル分析（仮）</t>
    <rPh sb="7" eb="9">
      <t>ブンセキ</t>
    </rPh>
    <rPh sb="10" eb="11">
      <t>カリ</t>
    </rPh>
    <phoneticPr fontId="3"/>
  </si>
  <si>
    <t>自己資本比率</t>
  </si>
  <si>
    <t>・内部留保減少により微減しています。
・債務超過となっておりますが、当期利益が計上され数値は回復しています。
・非常に高い水準となっております。</t>
  </si>
  <si>
    <t>適正値</t>
    <rPh sb="0" eb="2">
      <t>テキセイ</t>
    </rPh>
    <rPh sb="2" eb="3">
      <t>アタイ</t>
    </rPh>
    <phoneticPr fontId="3"/>
  </si>
  <si>
    <t>自己資本比率</t>
    <rPh sb="0" eb="6">
      <t>ジコシホンヒリツ</t>
    </rPh>
    <phoneticPr fontId="3"/>
  </si>
  <si>
    <t>現預金販管費率　判定</t>
    <rPh sb="0" eb="1">
      <t>ゲン</t>
    </rPh>
    <rPh sb="1" eb="3">
      <t>ヨキン</t>
    </rPh>
    <rPh sb="3" eb="6">
      <t>ハンカンヒ</t>
    </rPh>
    <rPh sb="6" eb="7">
      <t>リツ</t>
    </rPh>
    <rPh sb="8" eb="10">
      <t>ハンテイ</t>
    </rPh>
    <phoneticPr fontId="3"/>
  </si>
  <si>
    <t>ROA（総資本利益率）</t>
    <rPh sb="4" eb="7">
      <t>ソウシホン</t>
    </rPh>
    <rPh sb="7" eb="9">
      <t>リエキ</t>
    </rPh>
    <rPh sb="9" eb="10">
      <t>リツ</t>
    </rPh>
    <phoneticPr fontId="3"/>
  </si>
  <si>
    <t>D20が０未満　&lt;0</t>
    <rPh sb="5" eb="7">
      <t>ミマン</t>
    </rPh>
    <phoneticPr fontId="3"/>
  </si>
  <si>
    <t>債務超過となっています</t>
    <rPh sb="0" eb="4">
      <t>サイムチョウカ</t>
    </rPh>
    <phoneticPr fontId="3"/>
  </si>
  <si>
    <t>600%以上</t>
    <rPh sb="4" eb="6">
      <t>イジョウ</t>
    </rPh>
    <phoneticPr fontId="3"/>
  </si>
  <si>
    <t>◎</t>
    <phoneticPr fontId="3"/>
  </si>
  <si>
    <t>潤沢な現預金があります</t>
    <rPh sb="0" eb="2">
      <t>ジュンタク</t>
    </rPh>
    <rPh sb="3" eb="6">
      <t>ゲンヨキン</t>
    </rPh>
    <phoneticPr fontId="3"/>
  </si>
  <si>
    <t>・借入金により手元現金が増加したためです。
・仕入れの発生しないビジネスモデルの為、数値が良くなっていると考えられます。
・売掛金と仮払金の増加により、数値が上昇しています。一度内容を精査する必要がありそうです。</t>
  </si>
  <si>
    <t>売上高利益率
売上債権回転比率</t>
  </si>
  <si>
    <t>D20が 0%以上、30%未満</t>
    <rPh sb="7" eb="9">
      <t>イジョウ</t>
    </rPh>
    <rPh sb="13" eb="15">
      <t>ミマン</t>
    </rPh>
    <phoneticPr fontId="3"/>
  </si>
  <si>
    <t>まずは30%を目指しましょう</t>
    <rPh sb="7" eb="9">
      <t>メザ</t>
    </rPh>
    <phoneticPr fontId="3"/>
  </si>
  <si>
    <t>300% 以上 600%未満</t>
    <rPh sb="5" eb="7">
      <t>イジョウ</t>
    </rPh>
    <rPh sb="12" eb="14">
      <t>ミマン</t>
    </rPh>
    <phoneticPr fontId="3"/>
  </si>
  <si>
    <t>○</t>
    <phoneticPr fontId="3"/>
  </si>
  <si>
    <t>十分な現預金があります</t>
    <rPh sb="0" eb="2">
      <t>ジュウブン</t>
    </rPh>
    <rPh sb="3" eb="6">
      <t>ゲンヨキン</t>
    </rPh>
    <phoneticPr fontId="3"/>
  </si>
  <si>
    <t>総資本回転率</t>
  </si>
  <si>
    <t>D20 が 30%以上</t>
    <rPh sb="9" eb="11">
      <t>イジョウ</t>
    </rPh>
    <phoneticPr fontId="3"/>
  </si>
  <si>
    <t>健全な数値です</t>
    <rPh sb="0" eb="2">
      <t>ケンゼン</t>
    </rPh>
    <rPh sb="3" eb="5">
      <t>スウチ</t>
    </rPh>
    <phoneticPr fontId="3"/>
  </si>
  <si>
    <t>300%未満</t>
    <rPh sb="4" eb="6">
      <t>ミマン</t>
    </rPh>
    <phoneticPr fontId="3"/>
  </si>
  <si>
    <t>×</t>
    <phoneticPr fontId="3"/>
  </si>
  <si>
    <t>現預金に不安があります</t>
    <rPh sb="0" eb="3">
      <t>ゲンヨキン</t>
    </rPh>
    <rPh sb="4" eb="6">
      <t>フアン</t>
    </rPh>
    <phoneticPr fontId="3"/>
  </si>
  <si>
    <t>・借入金でまかなっている状況です。
・長期借入金によって固定資産を賄っている状況です。</t>
  </si>
  <si>
    <t>備考欄</t>
    <rPh sb="0" eb="3">
      <t>ビコウラン</t>
    </rPh>
    <phoneticPr fontId="3"/>
  </si>
  <si>
    <t>高利益率か薄利多売か
根幹の問題は何か
→ROAからロジックツリー作って、原因突き止めれるものがあったらいい</t>
    <rPh sb="0" eb="3">
      <t>コウリエキ</t>
    </rPh>
    <rPh sb="3" eb="4">
      <t>リツ</t>
    </rPh>
    <rPh sb="5" eb="9">
      <t>ハクリタバイ</t>
    </rPh>
    <rPh sb="11" eb="13">
      <t>コンカン</t>
    </rPh>
    <rPh sb="14" eb="16">
      <t>モンダイ</t>
    </rPh>
    <rPh sb="17" eb="18">
      <t>ナニ</t>
    </rPh>
    <rPh sb="33" eb="34">
      <t>ツク</t>
    </rPh>
    <rPh sb="37" eb="39">
      <t>ゲンイン</t>
    </rPh>
    <rPh sb="39" eb="40">
      <t>ツ</t>
    </rPh>
    <rPh sb="41" eb="42">
      <t>ト</t>
    </rPh>
    <phoneticPr fontId="3"/>
  </si>
  <si>
    <t>流動比率</t>
    <rPh sb="0" eb="4">
      <t>リュウドウヒリツ</t>
    </rPh>
    <phoneticPr fontId="3"/>
  </si>
  <si>
    <t>当座比率(%)</t>
    <rPh sb="0" eb="2">
      <t>トウザ</t>
    </rPh>
    <rPh sb="2" eb="4">
      <t>ヒリツ</t>
    </rPh>
    <phoneticPr fontId="3"/>
  </si>
  <si>
    <t>固定比率</t>
  </si>
  <si>
    <t>・当期純損失計上により悪化</t>
  </si>
  <si>
    <t>D21が150%未満</t>
    <rPh sb="8" eb="10">
      <t>ミマン</t>
    </rPh>
    <phoneticPr fontId="3"/>
  </si>
  <si>
    <t>短期的な資金繰りに問題があります</t>
    <rPh sb="0" eb="3">
      <t>タンキテキ</t>
    </rPh>
    <rPh sb="4" eb="7">
      <t>シキング</t>
    </rPh>
    <rPh sb="9" eb="11">
      <t>モンダイ</t>
    </rPh>
    <phoneticPr fontId="3"/>
  </si>
  <si>
    <t>200&lt;=</t>
    <phoneticPr fontId="3"/>
  </si>
  <si>
    <t>資金繰りは全く問題ありません</t>
    <rPh sb="0" eb="3">
      <t>シキング</t>
    </rPh>
    <rPh sb="5" eb="6">
      <t>マッタ</t>
    </rPh>
    <rPh sb="7" eb="9">
      <t>モンダイ</t>
    </rPh>
    <phoneticPr fontId="3"/>
  </si>
  <si>
    <t>決算書の整合性が現れる科目(美容)</t>
    <rPh sb="14" eb="16">
      <t>ビヨウ</t>
    </rPh>
    <phoneticPr fontId="3"/>
  </si>
  <si>
    <t>D21が150%以上　200％未満</t>
    <rPh sb="8" eb="10">
      <t>イジョウ</t>
    </rPh>
    <rPh sb="15" eb="17">
      <t>ミマン</t>
    </rPh>
    <phoneticPr fontId="3"/>
  </si>
  <si>
    <t>まずは200%を目指しましょう</t>
    <rPh sb="8" eb="10">
      <t>メザ</t>
    </rPh>
    <phoneticPr fontId="3"/>
  </si>
  <si>
    <t>150以上200未満</t>
    <rPh sb="3" eb="5">
      <t>イジョウ</t>
    </rPh>
    <rPh sb="8" eb="10">
      <t>ミマン</t>
    </rPh>
    <phoneticPr fontId="3"/>
  </si>
  <si>
    <t>資金繰りは問題ありません</t>
    <rPh sb="0" eb="3">
      <t>シキング</t>
    </rPh>
    <rPh sb="5" eb="7">
      <t>モンダイ</t>
    </rPh>
    <phoneticPr fontId="3"/>
  </si>
  <si>
    <t>在庫回転日数</t>
    <rPh sb="0" eb="4">
      <t>ザイコカイテン</t>
    </rPh>
    <rPh sb="4" eb="6">
      <t>ニッスウ</t>
    </rPh>
    <phoneticPr fontId="3"/>
  </si>
  <si>
    <t>・在庫を多量に抱えるビジネスモデルではないので、低い数値となっております。</t>
  </si>
  <si>
    <t>200%以上</t>
    <rPh sb="4" eb="6">
      <t>イジョウ</t>
    </rPh>
    <phoneticPr fontId="3"/>
  </si>
  <si>
    <t>短期的な資金繰りは問題ありません</t>
    <rPh sb="0" eb="3">
      <t>タンキテキ</t>
    </rPh>
    <rPh sb="4" eb="7">
      <t>シキング</t>
    </rPh>
    <rPh sb="9" eb="11">
      <t>モンダイ</t>
    </rPh>
    <phoneticPr fontId="3"/>
  </si>
  <si>
    <t>150未満</t>
    <rPh sb="3" eb="5">
      <t>ミマン</t>
    </rPh>
    <phoneticPr fontId="3"/>
  </si>
  <si>
    <t>資金繰りに不安があります</t>
    <rPh sb="0" eb="3">
      <t>シキング</t>
    </rPh>
    <rPh sb="5" eb="7">
      <t>フアン</t>
    </rPh>
    <phoneticPr fontId="3"/>
  </si>
  <si>
    <t>現金÷日商</t>
  </si>
  <si>
    <t>3～5日分</t>
  </si>
  <si>
    <t>美容などでは手元現金があり過ぎると問題
入金遅れ、架空の現金など</t>
    <rPh sb="0" eb="2">
      <t>ビヨウ</t>
    </rPh>
    <rPh sb="6" eb="8">
      <t>テモト</t>
    </rPh>
    <rPh sb="8" eb="10">
      <t>ゲンキン</t>
    </rPh>
    <rPh sb="13" eb="14">
      <t>ス</t>
    </rPh>
    <rPh sb="17" eb="19">
      <t>モンダイ</t>
    </rPh>
    <rPh sb="20" eb="22">
      <t>ニュウキン</t>
    </rPh>
    <rPh sb="22" eb="23">
      <t>オク</t>
    </rPh>
    <rPh sb="25" eb="27">
      <t>カクウ</t>
    </rPh>
    <rPh sb="28" eb="30">
      <t>ゲンキン</t>
    </rPh>
    <phoneticPr fontId="3"/>
  </si>
  <si>
    <t>売掛金÷（月商×30％）</t>
  </si>
  <si>
    <t>0.5か月分</t>
  </si>
  <si>
    <t>30%=クレジットの割合</t>
    <rPh sb="10" eb="12">
      <t>ワリアイ</t>
    </rPh>
    <phoneticPr fontId="3"/>
  </si>
  <si>
    <t>固定長期適合率</t>
    <rPh sb="0" eb="2">
      <t>コテイ</t>
    </rPh>
    <rPh sb="2" eb="4">
      <t>チョウキ</t>
    </rPh>
    <rPh sb="4" eb="6">
      <t>テキゴウ</t>
    </rPh>
    <rPh sb="6" eb="7">
      <t>リツ</t>
    </rPh>
    <phoneticPr fontId="3"/>
  </si>
  <si>
    <t>実質自己資本比率</t>
    <phoneticPr fontId="3"/>
  </si>
  <si>
    <t>在庫回転日数★</t>
    <rPh sb="0" eb="2">
      <t>ザイコ</t>
    </rPh>
    <rPh sb="2" eb="4">
      <t>カイテン</t>
    </rPh>
    <rPh sb="4" eb="6">
      <t>ニッスウ</t>
    </rPh>
    <phoneticPr fontId="1"/>
  </si>
  <si>
    <t>７０日</t>
    <rPh sb="2" eb="3">
      <t>ニチ</t>
    </rPh>
    <phoneticPr fontId="1"/>
  </si>
  <si>
    <t>買掛金÷一か月の売上原価</t>
  </si>
  <si>
    <t>1.0か月分</t>
  </si>
  <si>
    <t>D22が 130%未満</t>
    <rPh sb="9" eb="11">
      <t>ミマン</t>
    </rPh>
    <phoneticPr fontId="3"/>
  </si>
  <si>
    <t>長期的な資金繰りは問題ありません</t>
    <rPh sb="0" eb="3">
      <t>チョウキテキ</t>
    </rPh>
    <rPh sb="4" eb="7">
      <t>シキング</t>
    </rPh>
    <rPh sb="9" eb="11">
      <t>モンダイ</t>
    </rPh>
    <phoneticPr fontId="3"/>
  </si>
  <si>
    <t>０未満　&lt;0</t>
    <rPh sb="1" eb="3">
      <t>ミマン</t>
    </rPh>
    <phoneticPr fontId="3"/>
  </si>
  <si>
    <t>売上債権回転期間★</t>
    <phoneticPr fontId="1"/>
  </si>
  <si>
    <t>1.4ヶ月</t>
    <rPh sb="4" eb="5">
      <t>ゲツ</t>
    </rPh>
    <phoneticPr fontId="1"/>
  </si>
  <si>
    <t>その他の留意点</t>
  </si>
  <si>
    <t>D22が130%以上</t>
    <rPh sb="8" eb="10">
      <t>イジョウ</t>
    </rPh>
    <phoneticPr fontId="3"/>
  </si>
  <si>
    <t>長期的な資金繰りに問題があります</t>
    <rPh sb="0" eb="3">
      <t>チョウキテキ</t>
    </rPh>
    <rPh sb="4" eb="7">
      <t>シキング</t>
    </rPh>
    <rPh sb="9" eb="11">
      <t>モンダイ</t>
    </rPh>
    <phoneticPr fontId="3"/>
  </si>
  <si>
    <t>0%以上、30%未満</t>
    <rPh sb="2" eb="4">
      <t>イジョウ</t>
    </rPh>
    <rPh sb="8" eb="10">
      <t>ミマン</t>
    </rPh>
    <phoneticPr fontId="3"/>
  </si>
  <si>
    <t>仕入債務回転日数</t>
    <rPh sb="0" eb="2">
      <t>シイ</t>
    </rPh>
    <rPh sb="2" eb="4">
      <t>サイム</t>
    </rPh>
    <rPh sb="4" eb="6">
      <t>カイテン</t>
    </rPh>
    <rPh sb="6" eb="8">
      <t>ニッスウ</t>
    </rPh>
    <phoneticPr fontId="1"/>
  </si>
  <si>
    <t>40日</t>
    <rPh sb="2" eb="3">
      <t>ニチ</t>
    </rPh>
    <phoneticPr fontId="1"/>
  </si>
  <si>
    <t>30%以上</t>
    <rPh sb="3" eb="5">
      <t>イジョウ</t>
    </rPh>
    <phoneticPr fontId="3"/>
  </si>
  <si>
    <t>当座比率</t>
  </si>
  <si>
    <t>実質自己資本比率</t>
  </si>
  <si>
    <t>当期○％</t>
  </si>
  <si>
    <t>目安30%</t>
  </si>
  <si>
    <t>判定マルバツ</t>
  </si>
  <si>
    <t>固定比率</t>
    <rPh sb="0" eb="4">
      <t>コテイヒリツ</t>
    </rPh>
    <phoneticPr fontId="3"/>
  </si>
  <si>
    <t>D23が マイナス</t>
    <phoneticPr fontId="3"/>
  </si>
  <si>
    <t>D23が 0以上170%未満</t>
    <rPh sb="6" eb="8">
      <t>イジョウ</t>
    </rPh>
    <rPh sb="12" eb="14">
      <t>ミマン</t>
    </rPh>
    <phoneticPr fontId="3"/>
  </si>
  <si>
    <t>安全性が高いです</t>
    <rPh sb="0" eb="3">
      <t>アンゼンセイ</t>
    </rPh>
    <rPh sb="4" eb="5">
      <t>タカ</t>
    </rPh>
    <phoneticPr fontId="3"/>
  </si>
  <si>
    <t>D23が 170%以上</t>
    <rPh sb="9" eb="11">
      <t>イジョウ</t>
    </rPh>
    <phoneticPr fontId="3"/>
  </si>
  <si>
    <t>安全性に問題があります</t>
    <rPh sb="0" eb="3">
      <t>アンゼンセイ</t>
    </rPh>
    <rPh sb="4" eb="6">
      <t>モンダイ</t>
    </rPh>
    <phoneticPr fontId="3"/>
  </si>
  <si>
    <t>【４】現預金増減分析</t>
  </si>
  <si>
    <t>（単位；千円）</t>
  </si>
  <si>
    <t>現預金以外の
当座資産の増減</t>
    <rPh sb="0" eb="3">
      <t>ゲンヨキン</t>
    </rPh>
    <rPh sb="3" eb="5">
      <t>イガイ</t>
    </rPh>
    <rPh sb="7" eb="9">
      <t>トウザ</t>
    </rPh>
    <rPh sb="9" eb="11">
      <t>シサン</t>
    </rPh>
    <rPh sb="12" eb="14">
      <t>ゾウゲン</t>
    </rPh>
    <phoneticPr fontId="5"/>
  </si>
  <si>
    <t>当期</t>
    <phoneticPr fontId="5"/>
  </si>
  <si>
    <t>前期</t>
    <phoneticPr fontId="5"/>
  </si>
  <si>
    <t>前期との
差額</t>
    <rPh sb="5" eb="7">
      <t>サガク</t>
    </rPh>
    <phoneticPr fontId="5"/>
  </si>
  <si>
    <t>お金の増減</t>
    <rPh sb="1" eb="2">
      <t>カネ</t>
    </rPh>
    <rPh sb="3" eb="5">
      <t>ゾウゲン</t>
    </rPh>
    <phoneticPr fontId="5"/>
  </si>
  <si>
    <t>現預金以外の
流動資産の増減</t>
    <rPh sb="0" eb="1">
      <t>ゲン</t>
    </rPh>
    <rPh sb="1" eb="3">
      <t>ヨキン</t>
    </rPh>
    <rPh sb="3" eb="5">
      <t>イガイ</t>
    </rPh>
    <rPh sb="7" eb="9">
      <t>リュウドウ</t>
    </rPh>
    <rPh sb="9" eb="11">
      <t>シサン</t>
    </rPh>
    <rPh sb="12" eb="14">
      <t>ゾウゲン</t>
    </rPh>
    <phoneticPr fontId="5"/>
  </si>
  <si>
    <t>棚卸資産の増減</t>
    <rPh sb="0" eb="2">
      <t>タナオロシ</t>
    </rPh>
    <rPh sb="2" eb="4">
      <t>シサン</t>
    </rPh>
    <rPh sb="5" eb="7">
      <t>ゾウゲン</t>
    </rPh>
    <phoneticPr fontId="5"/>
  </si>
  <si>
    <t>当期現預金残高</t>
    <rPh sb="0" eb="2">
      <t>トウキ</t>
    </rPh>
    <rPh sb="2" eb="3">
      <t>ゲン</t>
    </rPh>
    <rPh sb="3" eb="5">
      <t>ヨキン</t>
    </rPh>
    <rPh sb="5" eb="7">
      <t>ザンダカ</t>
    </rPh>
    <phoneticPr fontId="5"/>
  </si>
  <si>
    <t>固定資産の増減</t>
    <rPh sb="0" eb="2">
      <t>コテイ</t>
    </rPh>
    <rPh sb="2" eb="4">
      <t>シサン</t>
    </rPh>
    <rPh sb="5" eb="7">
      <t>ゾウゲン</t>
    </rPh>
    <phoneticPr fontId="5"/>
  </si>
  <si>
    <t>他流動資産の増減</t>
    <rPh sb="0" eb="1">
      <t>ホカ</t>
    </rPh>
    <rPh sb="1" eb="3">
      <t>リュウドウ</t>
    </rPh>
    <rPh sb="3" eb="5">
      <t>シサン</t>
    </rPh>
    <rPh sb="6" eb="8">
      <t>ゾウゲン</t>
    </rPh>
    <phoneticPr fontId="5"/>
  </si>
  <si>
    <t>前期現預金残高</t>
    <rPh sb="0" eb="2">
      <t>ゼンキ</t>
    </rPh>
    <rPh sb="2" eb="3">
      <t>ゲン</t>
    </rPh>
    <rPh sb="3" eb="5">
      <t>ヨキン</t>
    </rPh>
    <rPh sb="5" eb="7">
      <t>ザンダカ</t>
    </rPh>
    <phoneticPr fontId="5"/>
  </si>
  <si>
    <t>繰延資産の増減</t>
    <rPh sb="0" eb="4">
      <t>クリノベシサン</t>
    </rPh>
    <rPh sb="5" eb="7">
      <t>ゾウゲン</t>
    </rPh>
    <phoneticPr fontId="5"/>
  </si>
  <si>
    <t>仕入債務の増減</t>
    <rPh sb="0" eb="2">
      <t>シイレ</t>
    </rPh>
    <rPh sb="2" eb="4">
      <t>サイム</t>
    </rPh>
    <rPh sb="5" eb="7">
      <t>ゾウゲン</t>
    </rPh>
    <phoneticPr fontId="5"/>
  </si>
  <si>
    <t>短期借入金の増減</t>
    <rPh sb="0" eb="2">
      <t>タンキ</t>
    </rPh>
    <rPh sb="2" eb="4">
      <t>カリイレ</t>
    </rPh>
    <rPh sb="4" eb="5">
      <t>キン</t>
    </rPh>
    <rPh sb="6" eb="8">
      <t>ゾウゲン</t>
    </rPh>
    <phoneticPr fontId="5"/>
  </si>
  <si>
    <t>流動負債の増減</t>
    <rPh sb="0" eb="2">
      <t>リュウドウ</t>
    </rPh>
    <rPh sb="2" eb="4">
      <t>フサイ</t>
    </rPh>
    <rPh sb="5" eb="7">
      <t>ゾウゲン</t>
    </rPh>
    <phoneticPr fontId="5"/>
  </si>
  <si>
    <t>雑流動負債の増減</t>
    <rPh sb="0" eb="1">
      <t>ザツ</t>
    </rPh>
    <rPh sb="1" eb="3">
      <t>リュウドウ</t>
    </rPh>
    <rPh sb="3" eb="5">
      <t>フサイ</t>
    </rPh>
    <rPh sb="6" eb="8">
      <t>ゾウゲン</t>
    </rPh>
    <phoneticPr fontId="5"/>
  </si>
  <si>
    <t>固定負債の増減</t>
    <rPh sb="0" eb="2">
      <t>コテイ</t>
    </rPh>
    <rPh sb="2" eb="4">
      <t>フサイ</t>
    </rPh>
    <rPh sb="5" eb="7">
      <t>ゾウゲン</t>
    </rPh>
    <phoneticPr fontId="5"/>
  </si>
  <si>
    <t>損益計算書項目</t>
  </si>
  <si>
    <t>増減</t>
  </si>
  <si>
    <t>総売上高</t>
  </si>
  <si>
    <t>売上総利益</t>
    <rPh sb="3" eb="5">
      <t>リエキ</t>
    </rPh>
    <phoneticPr fontId="3"/>
  </si>
  <si>
    <t>純資産（利益）
の増減</t>
    <rPh sb="0" eb="3">
      <t>ジュンシサン</t>
    </rPh>
    <rPh sb="4" eb="6">
      <t>リエキ</t>
    </rPh>
    <rPh sb="9" eb="11">
      <t>ゾウゲン</t>
    </rPh>
    <phoneticPr fontId="5"/>
  </si>
  <si>
    <t>経常利益</t>
  </si>
  <si>
    <t>税引後当期純利益</t>
    <rPh sb="2" eb="3">
      <t>アト</t>
    </rPh>
    <rPh sb="5" eb="8">
      <t>ジュンリエキ</t>
    </rPh>
    <phoneticPr fontId="3"/>
  </si>
  <si>
    <t>▶現預金の増減についての考え方</t>
    <rPh sb="1" eb="4">
      <t>ゲンヨキン</t>
    </rPh>
    <rPh sb="5" eb="7">
      <t>ゾウゲン</t>
    </rPh>
    <rPh sb="12" eb="13">
      <t>カンガ</t>
    </rPh>
    <rPh sb="14" eb="15">
      <t>カタ</t>
    </rPh>
    <phoneticPr fontId="3"/>
  </si>
  <si>
    <t>資産が増えればお金は減る、減れば増える</t>
    <rPh sb="0" eb="2">
      <t>シサン</t>
    </rPh>
    <rPh sb="3" eb="4">
      <t>フ</t>
    </rPh>
    <rPh sb="8" eb="9">
      <t>カネ</t>
    </rPh>
    <rPh sb="10" eb="11">
      <t>ヘ</t>
    </rPh>
    <rPh sb="13" eb="14">
      <t>ヘ</t>
    </rPh>
    <rPh sb="16" eb="17">
      <t>フ</t>
    </rPh>
    <phoneticPr fontId="3"/>
  </si>
  <si>
    <t>負債が増えればお金は増える、減れば減る</t>
    <rPh sb="0" eb="2">
      <t>フサイ</t>
    </rPh>
    <rPh sb="3" eb="4">
      <t>フ</t>
    </rPh>
    <rPh sb="8" eb="9">
      <t>カネ</t>
    </rPh>
    <rPh sb="10" eb="11">
      <t>フ</t>
    </rPh>
    <rPh sb="14" eb="15">
      <t>ヘ</t>
    </rPh>
    <rPh sb="17" eb="18">
      <t>ヘ</t>
    </rPh>
    <phoneticPr fontId="3"/>
  </si>
  <si>
    <t>純資産が増えればお金は増える、減れば減る</t>
    <rPh sb="0" eb="3">
      <t>ジュンシサン</t>
    </rPh>
    <rPh sb="4" eb="5">
      <t>フ</t>
    </rPh>
    <rPh sb="9" eb="10">
      <t>カネ</t>
    </rPh>
    <rPh sb="11" eb="12">
      <t>フ</t>
    </rPh>
    <rPh sb="15" eb="16">
      <t>ヘ</t>
    </rPh>
    <rPh sb="18" eb="19">
      <t>ヘ</t>
    </rPh>
    <phoneticPr fontId="3"/>
  </si>
  <si>
    <t>現預金の増減要因は現預金以外の資産の増減がどうなったかを分析する事が重要です。</t>
    <rPh sb="0" eb="3">
      <t>ゲンヨキン</t>
    </rPh>
    <rPh sb="4" eb="6">
      <t>ゾウゲン</t>
    </rPh>
    <rPh sb="6" eb="8">
      <t>ヨウイン</t>
    </rPh>
    <rPh sb="9" eb="14">
      <t>ゲンヨキンイガイ</t>
    </rPh>
    <rPh sb="15" eb="17">
      <t>シサン</t>
    </rPh>
    <rPh sb="18" eb="20">
      <t>ゾウゲン</t>
    </rPh>
    <rPh sb="28" eb="30">
      <t>ブンセキ</t>
    </rPh>
    <rPh sb="32" eb="33">
      <t>コト</t>
    </rPh>
    <rPh sb="34" eb="36">
      <t>ジュウヨウ</t>
    </rPh>
    <phoneticPr fontId="3"/>
  </si>
  <si>
    <t>↓</t>
    <phoneticPr fontId="3"/>
  </si>
  <si>
    <t>主に〇〇が増加・減少したので、現預金が増加しました</t>
    <rPh sb="0" eb="1">
      <t>オモ</t>
    </rPh>
    <rPh sb="5" eb="7">
      <t>ゾウカ</t>
    </rPh>
    <rPh sb="8" eb="10">
      <t>ゲンショウ</t>
    </rPh>
    <rPh sb="15" eb="18">
      <t>ゲンヨキン</t>
    </rPh>
    <rPh sb="19" eb="21">
      <t>ゾウカ</t>
    </rPh>
    <phoneticPr fontId="3"/>
  </si>
  <si>
    <t>現預金以外の資産が増加したので、現預金が減少しました</t>
    <rPh sb="9" eb="11">
      <t>ゾウカ</t>
    </rPh>
    <rPh sb="16" eb="19">
      <t>ゲンヨキン</t>
    </rPh>
    <rPh sb="20" eb="22">
      <t>ゲンショウ</t>
    </rPh>
    <phoneticPr fontId="3"/>
  </si>
  <si>
    <t>負債が増加したので、現預金が増加しました</t>
    <rPh sb="3" eb="5">
      <t>ゾウカ</t>
    </rPh>
    <rPh sb="10" eb="13">
      <t>ゲンヨキン</t>
    </rPh>
    <rPh sb="14" eb="16">
      <t>ゾウカ</t>
    </rPh>
    <phoneticPr fontId="3"/>
  </si>
  <si>
    <t>純資産が増加したので、現預金が増加しました</t>
    <rPh sb="0" eb="3">
      <t>ジュンシサン</t>
    </rPh>
    <rPh sb="4" eb="6">
      <t>ゾウカ</t>
    </rPh>
    <rPh sb="11" eb="14">
      <t>ゲンヨキン</t>
    </rPh>
    <rPh sb="15" eb="17">
      <t>ゾウカ</t>
    </rPh>
    <phoneticPr fontId="3"/>
  </si>
  <si>
    <t>答え合わせ</t>
    <rPh sb="0" eb="1">
      <t>コタ</t>
    </rPh>
    <rPh sb="2" eb="3">
      <t>ア</t>
    </rPh>
    <phoneticPr fontId="5"/>
  </si>
  <si>
    <t>主に〇〇が増加・減少したので、現預金が減少しました</t>
    <rPh sb="15" eb="18">
      <t>ゲンヨキン</t>
    </rPh>
    <rPh sb="19" eb="21">
      <t>ゲンショウ</t>
    </rPh>
    <phoneticPr fontId="3"/>
  </si>
  <si>
    <t>現預金以外の資産が減少したので、現預金が増加しました</t>
    <rPh sb="9" eb="11">
      <t>ゲンショウ</t>
    </rPh>
    <rPh sb="16" eb="19">
      <t>ゲンヨキン</t>
    </rPh>
    <rPh sb="20" eb="22">
      <t>ゾウカ</t>
    </rPh>
    <phoneticPr fontId="3"/>
  </si>
  <si>
    <t>負債が減少したので、現預金が減少しました</t>
    <rPh sb="3" eb="5">
      <t>ゲンショウ</t>
    </rPh>
    <rPh sb="10" eb="13">
      <t>ゲンヨキン</t>
    </rPh>
    <rPh sb="14" eb="16">
      <t>ゲンショウ</t>
    </rPh>
    <phoneticPr fontId="3"/>
  </si>
  <si>
    <t>純資産が減少したので、現預金が減少しました</t>
    <rPh sb="0" eb="3">
      <t>ジュンシサン</t>
    </rPh>
    <rPh sb="4" eb="6">
      <t>ゲンショウ</t>
    </rPh>
    <rPh sb="11" eb="14">
      <t>ゲンヨキン</t>
    </rPh>
    <rPh sb="15" eb="17">
      <t>ゲンショウ</t>
    </rPh>
    <phoneticPr fontId="3"/>
  </si>
  <si>
    <t>現預金以外の資産は増減がないので、現預金も増減しませんでした</t>
    <rPh sb="9" eb="11">
      <t>ゾウゲン</t>
    </rPh>
    <rPh sb="17" eb="20">
      <t>ゲンヨキン</t>
    </rPh>
    <rPh sb="21" eb="23">
      <t>ゾウゲン</t>
    </rPh>
    <phoneticPr fontId="3"/>
  </si>
  <si>
    <t>負債は増減がないので、現預金も増減しませんでした</t>
    <rPh sb="3" eb="5">
      <t>ゾウゲン</t>
    </rPh>
    <rPh sb="11" eb="14">
      <t>ゲンヨキン</t>
    </rPh>
    <rPh sb="15" eb="17">
      <t>ゾウゲン</t>
    </rPh>
    <phoneticPr fontId="3"/>
  </si>
  <si>
    <t>純資産は増減がないので、現預金も増減しませんでした</t>
    <rPh sb="0" eb="3">
      <t>ジュンシサン</t>
    </rPh>
    <rPh sb="4" eb="6">
      <t>ゾウゲン</t>
    </rPh>
    <rPh sb="12" eb="15">
      <t>ゲンヨキン</t>
    </rPh>
    <rPh sb="16" eb="18">
      <t>ゾウゲン</t>
    </rPh>
    <phoneticPr fontId="3"/>
  </si>
  <si>
    <t>J5 J11 J17の合計がプラスの場合</t>
    <rPh sb="11" eb="13">
      <t>ゴウケイ</t>
    </rPh>
    <rPh sb="18" eb="20">
      <t>バアイ</t>
    </rPh>
    <phoneticPr fontId="3"/>
  </si>
  <si>
    <t>J25とJ31の合計がプラスの場合</t>
    <rPh sb="8" eb="10">
      <t>ゴウケイ</t>
    </rPh>
    <rPh sb="15" eb="17">
      <t>バアイ</t>
    </rPh>
    <phoneticPr fontId="3"/>
  </si>
  <si>
    <t>J38がプラスの場合</t>
    <rPh sb="8" eb="10">
      <t>バアイ</t>
    </rPh>
    <phoneticPr fontId="3"/>
  </si>
  <si>
    <t>↑0ならば正解</t>
    <rPh sb="5" eb="7">
      <t>セイカイ</t>
    </rPh>
    <phoneticPr fontId="3"/>
  </si>
  <si>
    <t>J5 J11 J17の合計がマイナスの場合</t>
    <rPh sb="11" eb="13">
      <t>ゴウケイ</t>
    </rPh>
    <rPh sb="19" eb="21">
      <t>バアイ</t>
    </rPh>
    <phoneticPr fontId="3"/>
  </si>
  <si>
    <t>J25とJ31の合計がマイナスの場合</t>
    <rPh sb="8" eb="10">
      <t>ゴウケイ</t>
    </rPh>
    <rPh sb="16" eb="18">
      <t>バアイ</t>
    </rPh>
    <phoneticPr fontId="3"/>
  </si>
  <si>
    <t>J38がマイナスの場合</t>
    <rPh sb="9" eb="11">
      <t>バアイ</t>
    </rPh>
    <phoneticPr fontId="3"/>
  </si>
  <si>
    <t>J5 J11 J17の合計が0の場合</t>
    <rPh sb="11" eb="13">
      <t>ゴウケイ</t>
    </rPh>
    <rPh sb="16" eb="18">
      <t>バアイ</t>
    </rPh>
    <phoneticPr fontId="3"/>
  </si>
  <si>
    <t>J25とJ31の合計が０の場合</t>
    <rPh sb="8" eb="10">
      <t>ゴウケイ</t>
    </rPh>
    <rPh sb="13" eb="15">
      <t>バアイ</t>
    </rPh>
    <phoneticPr fontId="3"/>
  </si>
  <si>
    <t>J３８が０の場合</t>
    <rPh sb="6" eb="8">
      <t>バアイ</t>
    </rPh>
    <phoneticPr fontId="3"/>
  </si>
  <si>
    <t>例</t>
    <rPh sb="0" eb="1">
      <t>レイ</t>
    </rPh>
    <phoneticPr fontId="3"/>
  </si>
  <si>
    <t>現預金の増減要因</t>
    <rPh sb="0" eb="3">
      <t>ゲンヨキン</t>
    </rPh>
    <rPh sb="4" eb="6">
      <t>ゾウゲン</t>
    </rPh>
    <rPh sb="6" eb="8">
      <t>ヨウイン</t>
    </rPh>
    <phoneticPr fontId="3"/>
  </si>
  <si>
    <t>当期純損失・借入返済を固定資産の減価償却でカバーできず現金が減少した。</t>
    <rPh sb="0" eb="5">
      <t>トウキジュンソンシツ</t>
    </rPh>
    <rPh sb="6" eb="7">
      <t>カ</t>
    </rPh>
    <rPh sb="7" eb="8">
      <t>イ</t>
    </rPh>
    <rPh sb="8" eb="10">
      <t>ヘンサイ</t>
    </rPh>
    <rPh sb="11" eb="15">
      <t>コテイシサン</t>
    </rPh>
    <rPh sb="16" eb="20">
      <t>ゲンカショウキャク</t>
    </rPh>
    <rPh sb="27" eb="29">
      <t>ゲンキン</t>
    </rPh>
    <rPh sb="30" eb="32">
      <t>ゲンショウ</t>
    </rPh>
    <phoneticPr fontId="3"/>
  </si>
  <si>
    <t>固定資産の償却によるもの。</t>
    <rPh sb="0" eb="4">
      <t>コテイシサン</t>
    </rPh>
    <rPh sb="5" eb="7">
      <t>ショウキャク</t>
    </rPh>
    <phoneticPr fontId="3"/>
  </si>
  <si>
    <t>長期借入金の返済を行ったことにより現金が減少した。</t>
    <rPh sb="0" eb="2">
      <t>チョウキ</t>
    </rPh>
    <rPh sb="2" eb="5">
      <t>カリイレキン</t>
    </rPh>
    <rPh sb="6" eb="8">
      <t>ヘンサイ</t>
    </rPh>
    <rPh sb="9" eb="10">
      <t>オコナ</t>
    </rPh>
    <rPh sb="17" eb="19">
      <t>ゲンキン</t>
    </rPh>
    <rPh sb="20" eb="22">
      <t>ゲンショウ</t>
    </rPh>
    <phoneticPr fontId="3"/>
  </si>
  <si>
    <t>当期純損失の計上により減少。</t>
    <rPh sb="0" eb="5">
      <t>トウキジュンソンシツ</t>
    </rPh>
    <rPh sb="6" eb="8">
      <t>ケイジョウ</t>
    </rPh>
    <rPh sb="11" eb="13">
      <t>ゲンショウ</t>
    </rPh>
    <phoneticPr fontId="3"/>
  </si>
  <si>
    <t>長期借入金の増加により、現預金が増加する結果となりました。</t>
    <rPh sb="0" eb="5">
      <t>チョウキカリイレキン</t>
    </rPh>
    <rPh sb="6" eb="8">
      <t>ゾウカ</t>
    </rPh>
    <rPh sb="12" eb="15">
      <t>ゲンヨキン</t>
    </rPh>
    <rPh sb="16" eb="18">
      <t>ゾウカ</t>
    </rPh>
    <rPh sb="20" eb="22">
      <t>ケッカ</t>
    </rPh>
    <phoneticPr fontId="3"/>
  </si>
  <si>
    <t>売掛金と仮払金の増加により、現金が減少しました。</t>
    <rPh sb="0" eb="3">
      <t>ウリカケキン</t>
    </rPh>
    <rPh sb="4" eb="7">
      <t>カリバライキン</t>
    </rPh>
    <rPh sb="8" eb="10">
      <t>ゾウカ</t>
    </rPh>
    <rPh sb="14" eb="16">
      <t>ゲンキン</t>
    </rPh>
    <rPh sb="17" eb="19">
      <t>ゲンショウ</t>
    </rPh>
    <phoneticPr fontId="3"/>
  </si>
  <si>
    <t>長期借入金により現金が増加しました。</t>
    <rPh sb="8" eb="10">
      <t>ゲンキン</t>
    </rPh>
    <rPh sb="11" eb="13">
      <t>ゾウカ</t>
    </rPh>
    <phoneticPr fontId="3"/>
  </si>
  <si>
    <t>当期純利益の計上により増加しました。</t>
    <rPh sb="0" eb="2">
      <t>トウキ</t>
    </rPh>
    <rPh sb="2" eb="5">
      <t>ジュンリエキ</t>
    </rPh>
    <rPh sb="6" eb="8">
      <t>ケイジョウ</t>
    </rPh>
    <rPh sb="11" eb="13">
      <t>ゾウカ</t>
    </rPh>
    <phoneticPr fontId="3"/>
  </si>
  <si>
    <t>【５】損益計算書に関係する財務分析</t>
    <rPh sb="3" eb="5">
      <t>ソンエキ</t>
    </rPh>
    <rPh sb="5" eb="8">
      <t>ケイサンショ</t>
    </rPh>
    <rPh sb="9" eb="11">
      <t>カンケイ</t>
    </rPh>
    <rPh sb="13" eb="15">
      <t>ザイム</t>
    </rPh>
    <rPh sb="15" eb="17">
      <t>ブンセキ</t>
    </rPh>
    <phoneticPr fontId="3"/>
  </si>
  <si>
    <t>粗利益構成</t>
    <rPh sb="0" eb="3">
      <t>アラリエキ</t>
    </rPh>
    <rPh sb="3" eb="5">
      <t>コウセイ</t>
    </rPh>
    <phoneticPr fontId="3"/>
  </si>
  <si>
    <t>粗利益構成額</t>
    <rPh sb="0" eb="3">
      <t>アラリエキ</t>
    </rPh>
    <rPh sb="3" eb="5">
      <t>コウセイ</t>
    </rPh>
    <rPh sb="5" eb="6">
      <t>ガク</t>
    </rPh>
    <phoneticPr fontId="3"/>
  </si>
  <si>
    <t>対売上高比率</t>
    <rPh sb="0" eb="1">
      <t>タイ</t>
    </rPh>
    <rPh sb="1" eb="3">
      <t>ウリアゲ</t>
    </rPh>
    <rPh sb="3" eb="4">
      <t>ダカ</t>
    </rPh>
    <rPh sb="4" eb="6">
      <t>ヒリツ</t>
    </rPh>
    <phoneticPr fontId="3"/>
  </si>
  <si>
    <t>経常利益</t>
    <phoneticPr fontId="3"/>
  </si>
  <si>
    <t>営業利益</t>
    <phoneticPr fontId="3"/>
  </si>
  <si>
    <t>売上総損益</t>
    <rPh sb="0" eb="2">
      <t>ウリアゲ</t>
    </rPh>
    <rPh sb="2" eb="3">
      <t>ソウ</t>
    </rPh>
    <rPh sb="3" eb="5">
      <t>ソンエキ</t>
    </rPh>
    <phoneticPr fontId="3"/>
  </si>
  <si>
    <t>売上高</t>
    <rPh sb="0" eb="3">
      <t>ウリアゲダカ</t>
    </rPh>
    <phoneticPr fontId="3"/>
  </si>
  <si>
    <t>売上総利益（粗利益）</t>
    <rPh sb="0" eb="2">
      <t>ウリアゲ</t>
    </rPh>
    <rPh sb="2" eb="5">
      <t>ソウリエキ</t>
    </rPh>
    <rPh sb="6" eb="9">
      <t>アラリエキ</t>
    </rPh>
    <phoneticPr fontId="3"/>
  </si>
  <si>
    <t>粗利益額</t>
    <rPh sb="0" eb="3">
      <t>アラリエキ</t>
    </rPh>
    <rPh sb="3" eb="4">
      <t>ガク</t>
    </rPh>
    <phoneticPr fontId="3"/>
  </si>
  <si>
    <t>想定粗利</t>
    <rPh sb="0" eb="2">
      <t>ソウテイ</t>
    </rPh>
    <rPh sb="2" eb="4">
      <t>アラリ</t>
    </rPh>
    <phoneticPr fontId="3"/>
  </si>
  <si>
    <t>税引前当期純利益</t>
    <rPh sb="0" eb="2">
      <t>ゼイビキ</t>
    </rPh>
    <rPh sb="2" eb="3">
      <t>マエ</t>
    </rPh>
    <phoneticPr fontId="3"/>
  </si>
  <si>
    <t>税引後当期純利益</t>
    <rPh sb="0" eb="2">
      <t>ゼイビキ</t>
    </rPh>
    <rPh sb="2" eb="3">
      <t>ゴ</t>
    </rPh>
    <phoneticPr fontId="3"/>
  </si>
  <si>
    <t>（２）営業利益の構成</t>
    <rPh sb="8" eb="10">
      <t>コウセイ</t>
    </rPh>
    <phoneticPr fontId="3"/>
  </si>
  <si>
    <t>金額表示</t>
    <rPh sb="0" eb="2">
      <t>キンガク</t>
    </rPh>
    <rPh sb="2" eb="4">
      <t>ヒョウジ</t>
    </rPh>
    <phoneticPr fontId="3"/>
  </si>
  <si>
    <t>要約PL</t>
    <rPh sb="0" eb="2">
      <t>ヨウヤク</t>
    </rPh>
    <phoneticPr fontId="3"/>
  </si>
  <si>
    <t>粗利に対する構成比率表示</t>
    <rPh sb="0" eb="2">
      <t>アラリ</t>
    </rPh>
    <rPh sb="3" eb="4">
      <t>タイ</t>
    </rPh>
    <rPh sb="6" eb="8">
      <t>コウセイ</t>
    </rPh>
    <rPh sb="8" eb="10">
      <t>ヒリツ</t>
    </rPh>
    <rPh sb="10" eb="12">
      <t>ヒョウジ</t>
    </rPh>
    <phoneticPr fontId="3"/>
  </si>
  <si>
    <t>粗利益に対する構成比率</t>
    <rPh sb="0" eb="3">
      <t>アラリエキ</t>
    </rPh>
    <rPh sb="4" eb="5">
      <t>タイ</t>
    </rPh>
    <rPh sb="7" eb="9">
      <t>コウセイ</t>
    </rPh>
    <rPh sb="9" eb="11">
      <t>ヒリツ</t>
    </rPh>
    <phoneticPr fontId="3"/>
  </si>
  <si>
    <t>理想像</t>
    <rPh sb="0" eb="3">
      <t>リソウゾウ</t>
    </rPh>
    <phoneticPr fontId="3"/>
  </si>
  <si>
    <t>人財費</t>
    <rPh sb="0" eb="2">
      <t>ジンザイ</t>
    </rPh>
    <rPh sb="2" eb="3">
      <t>ヒ</t>
    </rPh>
    <phoneticPr fontId="3"/>
  </si>
  <si>
    <t>売上総利益</t>
    <rPh sb="0" eb="2">
      <t>ウリアゲ</t>
    </rPh>
    <rPh sb="2" eb="3">
      <t>ソウ</t>
    </rPh>
    <rPh sb="3" eb="5">
      <t>リエキ</t>
    </rPh>
    <phoneticPr fontId="3"/>
  </si>
  <si>
    <t>顧客費</t>
    <rPh sb="0" eb="2">
      <t>コキャク</t>
    </rPh>
    <rPh sb="2" eb="3">
      <t>ヒ</t>
    </rPh>
    <phoneticPr fontId="3"/>
  </si>
  <si>
    <t>店舗維持費</t>
    <rPh sb="0" eb="2">
      <t>テンポ</t>
    </rPh>
    <rPh sb="2" eb="5">
      <t>イジヒ</t>
    </rPh>
    <phoneticPr fontId="3"/>
  </si>
  <si>
    <t>その他固定費</t>
    <rPh sb="2" eb="3">
      <t>ホカ</t>
    </rPh>
    <rPh sb="3" eb="6">
      <t>コテイヒ</t>
    </rPh>
    <phoneticPr fontId="3"/>
  </si>
  <si>
    <t>損益計算書についての考え方</t>
    <rPh sb="0" eb="5">
      <t>ソンエキケイサンショ</t>
    </rPh>
    <rPh sb="10" eb="11">
      <t>カンガ</t>
    </rPh>
    <rPh sb="12" eb="13">
      <t>カタ</t>
    </rPh>
    <phoneticPr fontId="3"/>
  </si>
  <si>
    <t>営業利益</t>
  </si>
  <si>
    <t>売上高構成</t>
    <rPh sb="0" eb="2">
      <t>ウリアゲ</t>
    </rPh>
    <rPh sb="2" eb="3">
      <t>ダカ</t>
    </rPh>
    <rPh sb="3" eb="5">
      <t>コウセイ</t>
    </rPh>
    <phoneticPr fontId="3"/>
  </si>
  <si>
    <t>売上構成別の粗利率</t>
    <rPh sb="0" eb="2">
      <t>ウリアゲ</t>
    </rPh>
    <rPh sb="2" eb="4">
      <t>コウセイ</t>
    </rPh>
    <rPh sb="4" eb="5">
      <t>ベツ</t>
    </rPh>
    <rPh sb="6" eb="9">
      <t>アラリリツ</t>
    </rPh>
    <phoneticPr fontId="3"/>
  </si>
  <si>
    <t>粗利率</t>
    <rPh sb="0" eb="3">
      <t>アラリリツ</t>
    </rPh>
    <phoneticPr fontId="3"/>
  </si>
  <si>
    <t>原価率</t>
    <rPh sb="0" eb="2">
      <t>ゲンカ</t>
    </rPh>
    <rPh sb="2" eb="3">
      <t>リツ</t>
    </rPh>
    <phoneticPr fontId="3"/>
  </si>
  <si>
    <t>粗利益率</t>
    <rPh sb="0" eb="3">
      <t>アラリエキ</t>
    </rPh>
    <rPh sb="3" eb="4">
      <t>リツ</t>
    </rPh>
    <phoneticPr fontId="3"/>
  </si>
  <si>
    <t>総売上高</t>
    <rPh sb="0" eb="4">
      <t>ソウウリアゲダカ</t>
    </rPh>
    <phoneticPr fontId="3"/>
  </si>
  <si>
    <t>想定粗利率</t>
    <rPh sb="0" eb="2">
      <t>ソウテイ</t>
    </rPh>
    <rPh sb="2" eb="5">
      <t>アラリリツ</t>
    </rPh>
    <phoneticPr fontId="3"/>
  </si>
  <si>
    <t>想定</t>
    <rPh sb="0" eb="2">
      <t>ソウテイ</t>
    </rPh>
    <phoneticPr fontId="3"/>
  </si>
  <si>
    <t>実績</t>
    <rPh sb="0" eb="2">
      <t>ジッセキ</t>
    </rPh>
    <phoneticPr fontId="3"/>
  </si>
  <si>
    <t>売上総損益</t>
    <rPh sb="0" eb="2">
      <t>ウリアゲ</t>
    </rPh>
    <rPh sb="2" eb="5">
      <t>ソウソンエキ</t>
    </rPh>
    <phoneticPr fontId="3"/>
  </si>
  <si>
    <t>実績-想定</t>
    <rPh sb="0" eb="2">
      <t>ジッセキ</t>
    </rPh>
    <rPh sb="3" eb="5">
      <t>ソウテイ</t>
    </rPh>
    <phoneticPr fontId="3"/>
  </si>
  <si>
    <t>＊一人当たりの年収を</t>
    <rPh sb="1" eb="3">
      <t>ヒトリ</t>
    </rPh>
    <rPh sb="3" eb="4">
      <t>ア</t>
    </rPh>
    <rPh sb="7" eb="9">
      <t>ネンシュウ</t>
    </rPh>
    <phoneticPr fontId="3"/>
  </si>
  <si>
    <t>と想定した場合の生産性</t>
    <rPh sb="1" eb="3">
      <t>ソウテイ</t>
    </rPh>
    <rPh sb="5" eb="7">
      <t>バアイ</t>
    </rPh>
    <rPh sb="8" eb="11">
      <t>セイサンセイ</t>
    </rPh>
    <phoneticPr fontId="3"/>
  </si>
  <si>
    <t>金額換算</t>
    <rPh sb="0" eb="2">
      <t>キンガク</t>
    </rPh>
    <rPh sb="2" eb="4">
      <t>カンサン</t>
    </rPh>
    <phoneticPr fontId="3"/>
  </si>
  <si>
    <t>総生産性</t>
    <rPh sb="0" eb="1">
      <t>ソウ</t>
    </rPh>
    <rPh sb="1" eb="4">
      <t>セイサンセイ</t>
    </rPh>
    <phoneticPr fontId="3"/>
  </si>
  <si>
    <t>粗利益に
対する所見</t>
    <rPh sb="0" eb="3">
      <t>アラリエキ</t>
    </rPh>
    <rPh sb="5" eb="6">
      <t>タイ</t>
    </rPh>
    <rPh sb="8" eb="10">
      <t>ショケン</t>
    </rPh>
    <phoneticPr fontId="3"/>
  </si>
  <si>
    <t>労働生産性</t>
    <rPh sb="0" eb="2">
      <t>ロウドウ</t>
    </rPh>
    <rPh sb="2" eb="5">
      <t>セイサンセイ</t>
    </rPh>
    <phoneticPr fontId="3"/>
  </si>
  <si>
    <t>営業利益の構成に対する所見</t>
    <rPh sb="5" eb="7">
      <t>コウセイ</t>
    </rPh>
    <rPh sb="8" eb="9">
      <t>タイ</t>
    </rPh>
    <rPh sb="11" eb="13">
      <t>ショケン</t>
    </rPh>
    <phoneticPr fontId="3"/>
  </si>
  <si>
    <t>構成としては特に問題ございません。
しかし人材費の増加により、営業損失が膨らんでいます。</t>
  </si>
  <si>
    <t>人材費は比較的健全になっているものの、店舗維持費の割合が高くなっていることから、生産性の改善が望まれます。生産性が低く人材費が適正値になっているという事は、スタッフから給料に対する不満もでかねませんので注意が必要です。</t>
  </si>
  <si>
    <t>【６】損益計算書のロジックツリー</t>
    <rPh sb="3" eb="5">
      <t>ソンエキ</t>
    </rPh>
    <rPh sb="5" eb="8">
      <t>ケイサンショ</t>
    </rPh>
    <phoneticPr fontId="3"/>
  </si>
  <si>
    <t>売上高</t>
    <rPh sb="0" eb="2">
      <t>ウリアゲ</t>
    </rPh>
    <rPh sb="2" eb="3">
      <t>タカ</t>
    </rPh>
    <phoneticPr fontId="5"/>
  </si>
  <si>
    <t>粗利益</t>
    <rPh sb="0" eb="3">
      <t>アラリエキ</t>
    </rPh>
    <phoneticPr fontId="5"/>
  </si>
  <si>
    <t>差額</t>
    <rPh sb="0" eb="2">
      <t>サガク</t>
    </rPh>
    <phoneticPr fontId="3"/>
  </si>
  <si>
    <t>売上原価</t>
    <rPh sb="0" eb="2">
      <t>ウリアゲ</t>
    </rPh>
    <rPh sb="2" eb="4">
      <t>ゲンカ</t>
    </rPh>
    <phoneticPr fontId="3"/>
  </si>
  <si>
    <t>換算人数</t>
    <rPh sb="0" eb="2">
      <t>カンサン</t>
    </rPh>
    <rPh sb="2" eb="4">
      <t>ニンズウ</t>
    </rPh>
    <phoneticPr fontId="5"/>
  </si>
  <si>
    <t>労働生産性</t>
    <rPh sb="0" eb="5">
      <t>ロウドウセイサンセイ</t>
    </rPh>
    <phoneticPr fontId="3"/>
  </si>
  <si>
    <t>営業利益</t>
    <rPh sb="0" eb="4">
      <t>エイギョウリエキ</t>
    </rPh>
    <phoneticPr fontId="5"/>
  </si>
  <si>
    <t>当期</t>
    <phoneticPr fontId="3"/>
  </si>
  <si>
    <t>固定費</t>
    <rPh sb="0" eb="3">
      <t>コテイヒ</t>
    </rPh>
    <phoneticPr fontId="3"/>
  </si>
  <si>
    <t>経常利益</t>
    <rPh sb="0" eb="2">
      <t>ケイジョウ</t>
    </rPh>
    <rPh sb="2" eb="4">
      <t>リエキ</t>
    </rPh>
    <phoneticPr fontId="3"/>
  </si>
  <si>
    <t>販売管理費内訳</t>
    <rPh sb="0" eb="5">
      <t>ハンバイカンリヒ</t>
    </rPh>
    <rPh sb="5" eb="7">
      <t>ウチワケ</t>
    </rPh>
    <phoneticPr fontId="3"/>
  </si>
  <si>
    <t>人財費</t>
    <rPh sb="0" eb="1">
      <t>ヒト</t>
    </rPh>
    <rPh sb="1" eb="2">
      <t>ザイ</t>
    </rPh>
    <rPh sb="2" eb="3">
      <t>ヒ</t>
    </rPh>
    <phoneticPr fontId="5"/>
  </si>
  <si>
    <t>営業外収益</t>
    <rPh sb="0" eb="3">
      <t>エイギョウガイ</t>
    </rPh>
    <rPh sb="3" eb="5">
      <t>シュウエキ</t>
    </rPh>
    <phoneticPr fontId="5"/>
  </si>
  <si>
    <t>営業費</t>
    <rPh sb="0" eb="2">
      <t>エイギョウ</t>
    </rPh>
    <rPh sb="2" eb="3">
      <t>ヒ</t>
    </rPh>
    <phoneticPr fontId="3"/>
  </si>
  <si>
    <t>人財費合計</t>
    <rPh sb="0" eb="5">
      <t>ジンザイヒゴウケイ</t>
    </rPh>
    <phoneticPr fontId="3"/>
  </si>
  <si>
    <t>営業外収支</t>
    <rPh sb="0" eb="3">
      <t>エイギョウガイ</t>
    </rPh>
    <rPh sb="3" eb="5">
      <t>シュウシ</t>
    </rPh>
    <phoneticPr fontId="3"/>
  </si>
  <si>
    <t>営業外費用</t>
    <rPh sb="0" eb="3">
      <t>エイギョウガイ</t>
    </rPh>
    <rPh sb="3" eb="5">
      <t>ヒヨウ</t>
    </rPh>
    <phoneticPr fontId="5"/>
  </si>
  <si>
    <t>営業費合計</t>
    <rPh sb="0" eb="3">
      <t>エイギョウヒ</t>
    </rPh>
    <rPh sb="3" eb="5">
      <t>ゴウケイ</t>
    </rPh>
    <phoneticPr fontId="3"/>
  </si>
  <si>
    <t>維持費</t>
    <rPh sb="0" eb="3">
      <t>イジヒ</t>
    </rPh>
    <phoneticPr fontId="3"/>
  </si>
  <si>
    <t>維持費合計</t>
    <rPh sb="0" eb="3">
      <t>イジヒ</t>
    </rPh>
    <rPh sb="3" eb="5">
      <t>ゴウケイ</t>
    </rPh>
    <phoneticPr fontId="3"/>
  </si>
  <si>
    <t>その他
固定費</t>
    <rPh sb="2" eb="3">
      <t>ホカ</t>
    </rPh>
    <rPh sb="4" eb="7">
      <t>コテイヒ</t>
    </rPh>
    <phoneticPr fontId="3"/>
  </si>
  <si>
    <t>その他固定費合計</t>
    <rPh sb="2" eb="3">
      <t>ホカ</t>
    </rPh>
    <rPh sb="3" eb="8">
      <t>コテイヒゴウケイ</t>
    </rPh>
    <phoneticPr fontId="3"/>
  </si>
  <si>
    <t>販売管理費合計</t>
    <rPh sb="0" eb="2">
      <t>ハンバイ</t>
    </rPh>
    <rPh sb="2" eb="5">
      <t>カンリヒ</t>
    </rPh>
    <rPh sb="5" eb="7">
      <t>ゴウケイ</t>
    </rPh>
    <phoneticPr fontId="3"/>
  </si>
  <si>
    <t>【７】営業キャッシュフローに関係する財務分析</t>
    <rPh sb="3" eb="5">
      <t>エイギョウ</t>
    </rPh>
    <rPh sb="14" eb="16">
      <t>カンケイ</t>
    </rPh>
    <rPh sb="18" eb="20">
      <t>ザイム</t>
    </rPh>
    <rPh sb="20" eb="22">
      <t>ブンセキ</t>
    </rPh>
    <phoneticPr fontId="3"/>
  </si>
  <si>
    <t>営業CF構成</t>
    <rPh sb="0" eb="2">
      <t>エイギョウ</t>
    </rPh>
    <rPh sb="4" eb="6">
      <t>コウセイ</t>
    </rPh>
    <phoneticPr fontId="3"/>
  </si>
  <si>
    <t>簡易営業CF</t>
    <rPh sb="0" eb="2">
      <t>カンイ</t>
    </rPh>
    <rPh sb="2" eb="4">
      <t>エイギョウ</t>
    </rPh>
    <phoneticPr fontId="3"/>
  </si>
  <si>
    <t>（２）固定負債（償還債務）と実態償還債務の関係性</t>
    <rPh sb="3" eb="5">
      <t>コテイ</t>
    </rPh>
    <rPh sb="5" eb="7">
      <t>フサイ</t>
    </rPh>
    <rPh sb="8" eb="10">
      <t>ショウカン</t>
    </rPh>
    <rPh sb="10" eb="12">
      <t>サイム</t>
    </rPh>
    <rPh sb="14" eb="16">
      <t>ジッタイ</t>
    </rPh>
    <rPh sb="16" eb="18">
      <t>ショウカン</t>
    </rPh>
    <rPh sb="18" eb="20">
      <t>サイム</t>
    </rPh>
    <rPh sb="21" eb="24">
      <t>カンケイセイ</t>
    </rPh>
    <phoneticPr fontId="3"/>
  </si>
  <si>
    <t>（３）償還年数の変化による年間返済額と営業CFの比較</t>
    <rPh sb="3" eb="5">
      <t>ショウカン</t>
    </rPh>
    <rPh sb="5" eb="7">
      <t>ネンスウ</t>
    </rPh>
    <rPh sb="8" eb="10">
      <t>ヘンカ</t>
    </rPh>
    <rPh sb="13" eb="15">
      <t>ネンカン</t>
    </rPh>
    <rPh sb="15" eb="17">
      <t>ヘンサイ</t>
    </rPh>
    <rPh sb="17" eb="18">
      <t>ガク</t>
    </rPh>
    <rPh sb="19" eb="21">
      <t>エイギョウ</t>
    </rPh>
    <rPh sb="24" eb="26">
      <t>ヒカク</t>
    </rPh>
    <phoneticPr fontId="3"/>
  </si>
  <si>
    <t>償還債務構成</t>
    <rPh sb="0" eb="2">
      <t>ショウカン</t>
    </rPh>
    <rPh sb="2" eb="4">
      <t>サイム</t>
    </rPh>
    <rPh sb="4" eb="6">
      <t>コウセイ</t>
    </rPh>
    <phoneticPr fontId="3"/>
  </si>
  <si>
    <t>運転資金構成</t>
    <rPh sb="0" eb="2">
      <t>ウンテン</t>
    </rPh>
    <rPh sb="2" eb="4">
      <t>シキン</t>
    </rPh>
    <rPh sb="4" eb="6">
      <t>コウセイ</t>
    </rPh>
    <phoneticPr fontId="3"/>
  </si>
  <si>
    <t>償還年数</t>
    <rPh sb="0" eb="2">
      <t>ショウカン</t>
    </rPh>
    <rPh sb="2" eb="4">
      <t>ネンスウ</t>
    </rPh>
    <phoneticPr fontId="3"/>
  </si>
  <si>
    <t>営業CF実績</t>
    <rPh sb="0" eb="2">
      <t>エイギョウ</t>
    </rPh>
    <rPh sb="4" eb="6">
      <t>ジッセキ</t>
    </rPh>
    <phoneticPr fontId="3"/>
  </si>
  <si>
    <t>実態債務
償還年数</t>
    <rPh sb="0" eb="2">
      <t>ジッタイ</t>
    </rPh>
    <rPh sb="2" eb="4">
      <t>サイム</t>
    </rPh>
    <rPh sb="5" eb="7">
      <t>ショウカン</t>
    </rPh>
    <rPh sb="7" eb="9">
      <t>ネンスウ</t>
    </rPh>
    <phoneticPr fontId="3"/>
  </si>
  <si>
    <t>Ⓐ固定負債+要返済
短期借入</t>
    <rPh sb="1" eb="3">
      <t>コテイ</t>
    </rPh>
    <rPh sb="3" eb="5">
      <t>フサイ</t>
    </rPh>
    <rPh sb="6" eb="7">
      <t>ヨウ</t>
    </rPh>
    <rPh sb="7" eb="9">
      <t>ヘンサイ</t>
    </rPh>
    <rPh sb="10" eb="12">
      <t>タンキ</t>
    </rPh>
    <rPh sb="12" eb="14">
      <t>カリイレ</t>
    </rPh>
    <phoneticPr fontId="3"/>
  </si>
  <si>
    <t>ⓐ売上債権</t>
    <rPh sb="1" eb="3">
      <t>ウリアゲ</t>
    </rPh>
    <rPh sb="3" eb="5">
      <t>サイケン</t>
    </rPh>
    <phoneticPr fontId="3"/>
  </si>
  <si>
    <t>年間返済額</t>
    <rPh sb="0" eb="2">
      <t>ネンカン</t>
    </rPh>
    <rPh sb="2" eb="4">
      <t>ヘンサイ</t>
    </rPh>
    <rPh sb="4" eb="5">
      <t>ガク</t>
    </rPh>
    <phoneticPr fontId="3"/>
  </si>
  <si>
    <t>ⓑ棚卸資産</t>
    <rPh sb="1" eb="3">
      <t>タナオロシ</t>
    </rPh>
    <rPh sb="3" eb="5">
      <t>シサン</t>
    </rPh>
    <phoneticPr fontId="3"/>
  </si>
  <si>
    <t>Ⓒ所要運転資金ⓐ＋ⓑ－Ⓒ</t>
    <rPh sb="1" eb="3">
      <t>ショヨウ</t>
    </rPh>
    <rPh sb="3" eb="5">
      <t>ウンテン</t>
    </rPh>
    <rPh sb="5" eb="7">
      <t>シキン</t>
    </rPh>
    <phoneticPr fontId="3"/>
  </si>
  <si>
    <t>Ⓒ仕入債務</t>
    <rPh sb="1" eb="3">
      <t>シイレ</t>
    </rPh>
    <rPh sb="3" eb="5">
      <t>サイム</t>
    </rPh>
    <phoneticPr fontId="3"/>
  </si>
  <si>
    <t>Ⓒ実態償還債務Ⓐ－Ⓑ－Ⓒ</t>
    <rPh sb="1" eb="3">
      <t>ジッタイ</t>
    </rPh>
    <rPh sb="3" eb="5">
      <t>ショウカン</t>
    </rPh>
    <rPh sb="5" eb="7">
      <t>サイム</t>
    </rPh>
    <phoneticPr fontId="3"/>
  </si>
  <si>
    <t>キャッシュフローに対する所見</t>
    <rPh sb="9" eb="10">
      <t>タイ</t>
    </rPh>
    <rPh sb="12" eb="14">
      <t>ショケン</t>
    </rPh>
    <phoneticPr fontId="3"/>
  </si>
  <si>
    <t>実態償還債務年数が10年を下回っているので、キャッシュフローは問題ありません。</t>
    <rPh sb="0" eb="2">
      <t>ジッタイ</t>
    </rPh>
    <rPh sb="2" eb="6">
      <t>ショウカンサイム</t>
    </rPh>
    <rPh sb="6" eb="8">
      <t>ネンスウ</t>
    </rPh>
    <rPh sb="11" eb="12">
      <t>ネン</t>
    </rPh>
    <rPh sb="13" eb="15">
      <t>シタマワ</t>
    </rPh>
    <rPh sb="31" eb="33">
      <t>モンダイ</t>
    </rPh>
    <phoneticPr fontId="3"/>
  </si>
  <si>
    <t xml:space="preserve">D7 </t>
    <phoneticPr fontId="3"/>
  </si>
  <si>
    <t>プラス</t>
    <phoneticPr fontId="3"/>
  </si>
  <si>
    <t>D14</t>
    <phoneticPr fontId="3"/>
  </si>
  <si>
    <t>Q11</t>
    <phoneticPr fontId="3"/>
  </si>
  <si>
    <t>10年以下</t>
    <rPh sb="2" eb="3">
      <t>ネン</t>
    </rPh>
    <rPh sb="3" eb="5">
      <t>イカ</t>
    </rPh>
    <phoneticPr fontId="3"/>
  </si>
  <si>
    <t>実態償還債務年数が10年を上回っているので、営業キャッシュフローの改善が必要です。営業キャッシュフローを改善するためには、①売上高の改善、②粗利益率の改善、③固定費の削減 が必要です。</t>
    <rPh sb="0" eb="2">
      <t>ジッタイ</t>
    </rPh>
    <rPh sb="2" eb="6">
      <t>ショウカンサイム</t>
    </rPh>
    <rPh sb="6" eb="8">
      <t>ネンスウ</t>
    </rPh>
    <rPh sb="11" eb="12">
      <t>ネン</t>
    </rPh>
    <rPh sb="13" eb="15">
      <t>ウワマワ</t>
    </rPh>
    <rPh sb="22" eb="24">
      <t>エイギョウ</t>
    </rPh>
    <rPh sb="33" eb="35">
      <t>カイゼン</t>
    </rPh>
    <rPh sb="36" eb="38">
      <t>ヒツヨウ</t>
    </rPh>
    <rPh sb="41" eb="43">
      <t>エイギョウ</t>
    </rPh>
    <rPh sb="52" eb="54">
      <t>カイゼン</t>
    </rPh>
    <rPh sb="62" eb="65">
      <t>ウリアゲダカ</t>
    </rPh>
    <rPh sb="66" eb="68">
      <t>カイゼン</t>
    </rPh>
    <rPh sb="70" eb="74">
      <t>アラリエキリツ</t>
    </rPh>
    <rPh sb="75" eb="77">
      <t>カイゼン</t>
    </rPh>
    <rPh sb="79" eb="82">
      <t>コテイヒ</t>
    </rPh>
    <rPh sb="83" eb="85">
      <t>サクゲン</t>
    </rPh>
    <rPh sb="87" eb="89">
      <t>ヒツヨウ</t>
    </rPh>
    <phoneticPr fontId="3"/>
  </si>
  <si>
    <t>10年超える(10&lt;)</t>
    <rPh sb="2" eb="3">
      <t>ネン</t>
    </rPh>
    <rPh sb="3" eb="4">
      <t>コ</t>
    </rPh>
    <phoneticPr fontId="3"/>
  </si>
  <si>
    <t>実態償還債務年数がマイナスになっているので、営業キャッシュフローの改善が必要です。営業キャッシュフローを改善するためには、①売上高の改善、②粗利益率の改善、③固定費の削減 が必要です。</t>
    <rPh sb="0" eb="2">
      <t>ジッタイ</t>
    </rPh>
    <rPh sb="2" eb="6">
      <t>ショウカンサイム</t>
    </rPh>
    <rPh sb="6" eb="8">
      <t>ネンスウ</t>
    </rPh>
    <rPh sb="22" eb="24">
      <t>エイギョウ</t>
    </rPh>
    <rPh sb="33" eb="35">
      <t>カイゼン</t>
    </rPh>
    <rPh sb="36" eb="38">
      <t>ヒツヨウ</t>
    </rPh>
    <phoneticPr fontId="3"/>
  </si>
  <si>
    <t>マイナス</t>
    <phoneticPr fontId="3"/>
  </si>
  <si>
    <t>実態償還債務が０であるため、キャッシュフローとしては問題ありません。</t>
    <rPh sb="0" eb="2">
      <t>ジッタイ</t>
    </rPh>
    <rPh sb="2" eb="4">
      <t>ショウカン</t>
    </rPh>
    <rPh sb="4" eb="6">
      <t>サイム</t>
    </rPh>
    <rPh sb="26" eb="28">
      <t>モンダイ</t>
    </rPh>
    <phoneticPr fontId="3"/>
  </si>
  <si>
    <t>０以上(0＜＝)</t>
    <rPh sb="1" eb="3">
      <t>イジョウ</t>
    </rPh>
    <phoneticPr fontId="3"/>
  </si>
  <si>
    <t>0以下</t>
    <rPh sb="1" eb="3">
      <t>イカ</t>
    </rPh>
    <phoneticPr fontId="3"/>
  </si>
  <si>
    <t>実態償還債務は0ですが、営業キャッシュフローがマイナスとなっているので、改善が必要です。営業キャッシュフローを改善するためには、①売上高の改善、②粗利益率の改善、③固定費の削減 が必要です。</t>
    <rPh sb="0" eb="2">
      <t>ジッタイ</t>
    </rPh>
    <rPh sb="2" eb="4">
      <t>ショウカン</t>
    </rPh>
    <rPh sb="4" eb="6">
      <t>サイム</t>
    </rPh>
    <rPh sb="12" eb="14">
      <t>エイギョウ</t>
    </rPh>
    <rPh sb="36" eb="38">
      <t>カイゼン</t>
    </rPh>
    <rPh sb="39" eb="41">
      <t>ヒツヨウ</t>
    </rPh>
    <phoneticPr fontId="3"/>
  </si>
  <si>
    <t>万円</t>
    <rPh sb="0" eb="2">
      <t>マンエン</t>
    </rPh>
    <phoneticPr fontId="3"/>
  </si>
  <si>
    <t>＝</t>
    <phoneticPr fontId="3"/>
  </si>
  <si>
    <t>上記のグラフは粗利益を100としたときの、各経費の割合を円グラフで示したものです。営業利益が10%以上残っている場合は、特に問題ありません。営業利益が10%を下回っている場合は、理想像の円グラフを参考にしてどの経費に問題があるかを調べてみましょう。</t>
    <rPh sb="0" eb="2">
      <t>ジョウキ</t>
    </rPh>
    <rPh sb="7" eb="10">
      <t>アラリエキ</t>
    </rPh>
    <rPh sb="21" eb="24">
      <t>カクケイヒ</t>
    </rPh>
    <rPh sb="25" eb="27">
      <t>ワリアイ</t>
    </rPh>
    <rPh sb="28" eb="29">
      <t>エン</t>
    </rPh>
    <rPh sb="33" eb="34">
      <t>シメ</t>
    </rPh>
    <rPh sb="49" eb="51">
      <t>イジョウ</t>
    </rPh>
    <rPh sb="51" eb="52">
      <t>ノコ</t>
    </rPh>
    <rPh sb="56" eb="58">
      <t>バアイ</t>
    </rPh>
    <rPh sb="60" eb="61">
      <t>トク</t>
    </rPh>
    <rPh sb="62" eb="64">
      <t>モンダイ</t>
    </rPh>
    <rPh sb="79" eb="81">
      <t>シタマワ</t>
    </rPh>
    <rPh sb="85" eb="87">
      <t>バアイ</t>
    </rPh>
    <rPh sb="89" eb="92">
      <t>リソウゾウ</t>
    </rPh>
    <rPh sb="93" eb="94">
      <t>エン</t>
    </rPh>
    <rPh sb="98" eb="100">
      <t>サンコウ</t>
    </rPh>
    <rPh sb="105" eb="107">
      <t>ケイヒ</t>
    </rPh>
    <rPh sb="108" eb="110">
      <t>モンダイ</t>
    </rPh>
    <rPh sb="115" eb="116">
      <t>シラ</t>
    </rPh>
    <phoneticPr fontId="3"/>
  </si>
  <si>
    <t>⑧販売管理費計＝㉓～㉖</t>
    <rPh sb="6" eb="7">
      <t>ケイ</t>
    </rPh>
    <phoneticPr fontId="3"/>
  </si>
  <si>
    <t>⑧販売管理費計＝㉓～㉖</t>
    <phoneticPr fontId="3"/>
  </si>
  <si>
    <t>事業保障対策資金のご提案（親族内承継）</t>
    <rPh sb="0" eb="8">
      <t>ジギョウホショウタイサクシキン</t>
    </rPh>
    <rPh sb="10" eb="12">
      <t>テイアン</t>
    </rPh>
    <rPh sb="13" eb="15">
      <t>シンゾク</t>
    </rPh>
    <rPh sb="15" eb="16">
      <t>ウチ</t>
    </rPh>
    <rPh sb="16" eb="18">
      <t>ショウケイ</t>
    </rPh>
    <phoneticPr fontId="3"/>
  </si>
  <si>
    <t>社長様に万一の事があった場合</t>
    <rPh sb="0" eb="2">
      <t>シャチョウ</t>
    </rPh>
    <rPh sb="2" eb="3">
      <t>サマ</t>
    </rPh>
    <rPh sb="4" eb="6">
      <t>マンイチ</t>
    </rPh>
    <rPh sb="7" eb="8">
      <t>コト</t>
    </rPh>
    <rPh sb="12" eb="14">
      <t>バアイ</t>
    </rPh>
    <phoneticPr fontId="3"/>
  </si>
  <si>
    <r>
      <t>事業継続予定であり、</t>
    </r>
    <r>
      <rPr>
        <b/>
        <sz val="11"/>
        <color rgb="FFFF0000"/>
        <rFont val="游ゴシック"/>
        <family val="3"/>
        <charset val="128"/>
        <scheme val="minor"/>
      </rPr>
      <t>親族内承継</t>
    </r>
    <r>
      <rPr>
        <sz val="11"/>
        <color theme="1"/>
        <rFont val="游ゴシック"/>
        <family val="2"/>
        <charset val="128"/>
        <scheme val="minor"/>
      </rPr>
      <t>となる見込みです。</t>
    </r>
    <rPh sb="0" eb="2">
      <t>ジギョウ</t>
    </rPh>
    <rPh sb="2" eb="4">
      <t>ケイゾク</t>
    </rPh>
    <rPh sb="4" eb="6">
      <t>ヨテイ</t>
    </rPh>
    <rPh sb="10" eb="12">
      <t>シンゾク</t>
    </rPh>
    <rPh sb="12" eb="13">
      <t>ウチ</t>
    </rPh>
    <rPh sb="13" eb="15">
      <t>ショウケイ</t>
    </rPh>
    <rPh sb="18" eb="20">
      <t>ミコ</t>
    </rPh>
    <phoneticPr fontId="3"/>
  </si>
  <si>
    <t>親族内承継の場合の考え方は</t>
    <rPh sb="0" eb="2">
      <t>シンゾク</t>
    </rPh>
    <rPh sb="2" eb="3">
      <t>ウチ</t>
    </rPh>
    <rPh sb="3" eb="5">
      <t>ショウケイ</t>
    </rPh>
    <rPh sb="6" eb="8">
      <t>バアイ</t>
    </rPh>
    <rPh sb="9" eb="10">
      <t>カンガ</t>
    </rPh>
    <rPh sb="11" eb="12">
      <t>カタ</t>
    </rPh>
    <phoneticPr fontId="3"/>
  </si>
  <si>
    <t>①借入金清算資金</t>
    <rPh sb="1" eb="4">
      <t>カリイレキン</t>
    </rPh>
    <rPh sb="4" eb="8">
      <t>セイサンシキン</t>
    </rPh>
    <phoneticPr fontId="3"/>
  </si>
  <si>
    <t>②家族への生活保障資金</t>
    <rPh sb="1" eb="3">
      <t>カゾク</t>
    </rPh>
    <rPh sb="5" eb="11">
      <t>セイカツホショウシキン</t>
    </rPh>
    <phoneticPr fontId="3"/>
  </si>
  <si>
    <t>③売上減少時の補填資金</t>
    <rPh sb="1" eb="3">
      <t>ウリアゲ</t>
    </rPh>
    <rPh sb="3" eb="6">
      <t>ゲンショウジ</t>
    </rPh>
    <rPh sb="7" eb="9">
      <t>ホテン</t>
    </rPh>
    <rPh sb="9" eb="11">
      <t>シキン</t>
    </rPh>
    <phoneticPr fontId="3"/>
  </si>
  <si>
    <t>④金庫株買取資金</t>
    <rPh sb="1" eb="4">
      <t>キンコカブ</t>
    </rPh>
    <rPh sb="4" eb="8">
      <t>カイトリシキン</t>
    </rPh>
    <phoneticPr fontId="3"/>
  </si>
  <si>
    <t>を準備する必要があります。</t>
    <rPh sb="1" eb="3">
      <t>ジュンビ</t>
    </rPh>
    <rPh sb="5" eb="7">
      <t>ヒツヨウ</t>
    </rPh>
    <phoneticPr fontId="3"/>
  </si>
  <si>
    <t>①借入金清算資金</t>
    <rPh sb="1" eb="4">
      <t>カリイレキン</t>
    </rPh>
    <rPh sb="4" eb="6">
      <t>セイサン</t>
    </rPh>
    <rPh sb="6" eb="8">
      <t>シキン</t>
    </rPh>
    <phoneticPr fontId="3"/>
  </si>
  <si>
    <t>短期借入金</t>
    <rPh sb="0" eb="5">
      <t>タンキカリイレキン</t>
    </rPh>
    <phoneticPr fontId="3"/>
  </si>
  <si>
    <t>※貸借対照表の短期借入金を計上</t>
    <rPh sb="1" eb="5">
      <t>タイシャクタイショウ</t>
    </rPh>
    <rPh sb="5" eb="6">
      <t>オモテ</t>
    </rPh>
    <rPh sb="7" eb="9">
      <t>タンキ</t>
    </rPh>
    <rPh sb="9" eb="12">
      <t>カリイレキン</t>
    </rPh>
    <rPh sb="13" eb="15">
      <t>ケイジョウ</t>
    </rPh>
    <phoneticPr fontId="3"/>
  </si>
  <si>
    <t>合計</t>
    <rPh sb="0" eb="2">
      <t>ゴウケイ</t>
    </rPh>
    <phoneticPr fontId="3"/>
  </si>
  <si>
    <t>法人税率を</t>
    <rPh sb="0" eb="2">
      <t>ホウジン</t>
    </rPh>
    <rPh sb="2" eb="4">
      <t>ゼイリツ</t>
    </rPh>
    <phoneticPr fontId="3"/>
  </si>
  <si>
    <t>％と仮定すると</t>
    <rPh sb="2" eb="4">
      <t>カテイ</t>
    </rPh>
    <phoneticPr fontId="3"/>
  </si>
  <si>
    <t>必要金額</t>
    <rPh sb="0" eb="2">
      <t>ヒツヨウ</t>
    </rPh>
    <rPh sb="2" eb="4">
      <t>キンガク</t>
    </rPh>
    <phoneticPr fontId="3"/>
  </si>
  <si>
    <t>ー①</t>
    <phoneticPr fontId="3"/>
  </si>
  <si>
    <t>※家族背景などのヒアリングが必要となります。</t>
    <rPh sb="1" eb="5">
      <t>カゾクハイケイ</t>
    </rPh>
    <rPh sb="14" eb="16">
      <t>ヒツヨウ</t>
    </rPh>
    <phoneticPr fontId="3"/>
  </si>
  <si>
    <t>ー②</t>
    <phoneticPr fontId="3"/>
  </si>
  <si>
    <t>※個人保険でカバーできている場合は、0万円とご記入ください</t>
    <rPh sb="1" eb="5">
      <t>コジンホケン</t>
    </rPh>
    <rPh sb="14" eb="16">
      <t>バアイ</t>
    </rPh>
    <rPh sb="19" eb="21">
      <t>マンエン</t>
    </rPh>
    <rPh sb="23" eb="25">
      <t>キニュウ</t>
    </rPh>
    <phoneticPr fontId="3"/>
  </si>
  <si>
    <t>③売上減少時の補填資金</t>
    <rPh sb="1" eb="3">
      <t>ウリアゲ</t>
    </rPh>
    <rPh sb="3" eb="6">
      <t>ゲンショウジ</t>
    </rPh>
    <rPh sb="7" eb="11">
      <t>ホテンシキン</t>
    </rPh>
    <phoneticPr fontId="3"/>
  </si>
  <si>
    <t>経営者に万一の事があった場合、</t>
    <rPh sb="0" eb="3">
      <t>ケイエイシャ</t>
    </rPh>
    <rPh sb="4" eb="6">
      <t>マンイチ</t>
    </rPh>
    <rPh sb="7" eb="8">
      <t>コト</t>
    </rPh>
    <rPh sb="12" eb="14">
      <t>バアイ</t>
    </rPh>
    <phoneticPr fontId="3"/>
  </si>
  <si>
    <t>売上減少額は</t>
    <rPh sb="0" eb="2">
      <t>ウリアゲ</t>
    </rPh>
    <rPh sb="2" eb="4">
      <t>ゲンショウ</t>
    </rPh>
    <rPh sb="4" eb="5">
      <t>ガク</t>
    </rPh>
    <phoneticPr fontId="3"/>
  </si>
  <si>
    <t>と考えられ、</t>
    <rPh sb="1" eb="2">
      <t>カンガ</t>
    </rPh>
    <phoneticPr fontId="3"/>
  </si>
  <si>
    <t>御社の粗利益率（限界利益率）は</t>
    <rPh sb="0" eb="2">
      <t>オンシャ</t>
    </rPh>
    <rPh sb="3" eb="7">
      <t>アラリエキリツ</t>
    </rPh>
    <rPh sb="8" eb="10">
      <t>ゲンカイ</t>
    </rPh>
    <rPh sb="10" eb="12">
      <t>リエキ</t>
    </rPh>
    <rPh sb="12" eb="13">
      <t>リツ</t>
    </rPh>
    <phoneticPr fontId="3"/>
  </si>
  <si>
    <t>％</t>
    <phoneticPr fontId="3"/>
  </si>
  <si>
    <t>であることから</t>
    <phoneticPr fontId="3"/>
  </si>
  <si>
    <t>ー③</t>
    <phoneticPr fontId="3"/>
  </si>
  <si>
    <t>株式評価については専門的になりますので、必ず顧問税理士さんへご相談ください。</t>
    <rPh sb="0" eb="4">
      <t>カブシキヒョウカ</t>
    </rPh>
    <rPh sb="9" eb="12">
      <t>センモンテキ</t>
    </rPh>
    <rPh sb="20" eb="21">
      <t>カナラ</t>
    </rPh>
    <rPh sb="22" eb="27">
      <t>コモンゼイリシ</t>
    </rPh>
    <rPh sb="31" eb="33">
      <t>ソウダン</t>
    </rPh>
    <phoneticPr fontId="3"/>
  </si>
  <si>
    <t>ー④</t>
    <phoneticPr fontId="3"/>
  </si>
  <si>
    <t>①・②・③・④を考慮すると</t>
    <rPh sb="8" eb="10">
      <t>コウリョ</t>
    </rPh>
    <phoneticPr fontId="3"/>
  </si>
  <si>
    <t>合計で</t>
    <rPh sb="0" eb="2">
      <t>ゴウケイ</t>
    </rPh>
    <phoneticPr fontId="3"/>
  </si>
  <si>
    <t>の準備が必要。</t>
    <rPh sb="1" eb="3">
      <t>ジュンビ</t>
    </rPh>
    <rPh sb="4" eb="6">
      <t>ヒツヨウ</t>
    </rPh>
    <phoneticPr fontId="3"/>
  </si>
  <si>
    <t>ただし直近決算ベースで</t>
    <rPh sb="3" eb="5">
      <t>チョッキン</t>
    </rPh>
    <rPh sb="5" eb="7">
      <t>ケッサン</t>
    </rPh>
    <phoneticPr fontId="3"/>
  </si>
  <si>
    <t>現預金残高が</t>
    <rPh sb="0" eb="1">
      <t>ゲン</t>
    </rPh>
    <rPh sb="1" eb="3">
      <t>ヨキン</t>
    </rPh>
    <rPh sb="3" eb="5">
      <t>ザンダカ</t>
    </rPh>
    <phoneticPr fontId="3"/>
  </si>
  <si>
    <t>あるので、その点を考慮をすると</t>
    <rPh sb="7" eb="8">
      <t>テン</t>
    </rPh>
    <rPh sb="9" eb="11">
      <t>コウリョ</t>
    </rPh>
    <phoneticPr fontId="3"/>
  </si>
  <si>
    <t>①現預金ストックを</t>
    <rPh sb="1" eb="4">
      <t>ゲンヨキン</t>
    </rPh>
    <phoneticPr fontId="3"/>
  </si>
  <si>
    <t>残すと仮定すると、必要保障額は</t>
    <rPh sb="0" eb="1">
      <t>ノコ</t>
    </rPh>
    <rPh sb="3" eb="5">
      <t>カテイ</t>
    </rPh>
    <rPh sb="9" eb="14">
      <t>ヒツヨウホショウガク</t>
    </rPh>
    <phoneticPr fontId="3"/>
  </si>
  <si>
    <t>②現預金ストックを</t>
    <rPh sb="1" eb="4">
      <t>ゲンヨキン</t>
    </rPh>
    <phoneticPr fontId="3"/>
  </si>
  <si>
    <t>③現預金ストックを</t>
    <rPh sb="1" eb="4">
      <t>ゲンヨキン</t>
    </rPh>
    <phoneticPr fontId="3"/>
  </si>
  <si>
    <t>現状の契約でカバーしている保障額は約</t>
    <rPh sb="0" eb="2">
      <t>ゲンジョウ</t>
    </rPh>
    <rPh sb="3" eb="5">
      <t>ケイヤク</t>
    </rPh>
    <rPh sb="13" eb="16">
      <t>ホショウガク</t>
    </rPh>
    <rPh sb="17" eb="18">
      <t>ヤク</t>
    </rPh>
    <phoneticPr fontId="3"/>
  </si>
  <si>
    <t>なので、</t>
    <phoneticPr fontId="3"/>
  </si>
  <si>
    <t>←保険証券で確認すること</t>
    <rPh sb="1" eb="3">
      <t>ホケン</t>
    </rPh>
    <rPh sb="3" eb="5">
      <t>ショウケン</t>
    </rPh>
    <rPh sb="6" eb="8">
      <t>カクニン</t>
    </rPh>
    <phoneticPr fontId="3"/>
  </si>
  <si>
    <t>事業保障対策資金のご提案（親族外承継）</t>
    <rPh sb="0" eb="8">
      <t>ジギョウホショウタイサクシキン</t>
    </rPh>
    <rPh sb="10" eb="12">
      <t>テイアン</t>
    </rPh>
    <rPh sb="13" eb="15">
      <t>シンゾク</t>
    </rPh>
    <rPh sb="15" eb="16">
      <t>ソト</t>
    </rPh>
    <rPh sb="16" eb="18">
      <t>ショウケイ</t>
    </rPh>
    <phoneticPr fontId="3"/>
  </si>
  <si>
    <r>
      <t>事業継続予定であり、</t>
    </r>
    <r>
      <rPr>
        <b/>
        <sz val="11"/>
        <color rgb="FFFF0000"/>
        <rFont val="游ゴシック"/>
        <family val="3"/>
        <charset val="128"/>
        <scheme val="minor"/>
      </rPr>
      <t>親族外承継</t>
    </r>
    <r>
      <rPr>
        <sz val="11"/>
        <color theme="1"/>
        <rFont val="游ゴシック"/>
        <family val="2"/>
        <charset val="128"/>
        <scheme val="minor"/>
      </rPr>
      <t>となる見込みです。</t>
    </r>
    <rPh sb="0" eb="2">
      <t>ジギョウ</t>
    </rPh>
    <rPh sb="2" eb="4">
      <t>ケイゾク</t>
    </rPh>
    <rPh sb="4" eb="6">
      <t>ヨテイ</t>
    </rPh>
    <rPh sb="10" eb="12">
      <t>シンゾク</t>
    </rPh>
    <rPh sb="12" eb="13">
      <t>ソト</t>
    </rPh>
    <rPh sb="13" eb="15">
      <t>ショウケイ</t>
    </rPh>
    <rPh sb="18" eb="20">
      <t>ミコ</t>
    </rPh>
    <phoneticPr fontId="3"/>
  </si>
  <si>
    <t>親族外承継の場合の考え方は</t>
    <rPh sb="0" eb="2">
      <t>シンゾク</t>
    </rPh>
    <rPh sb="2" eb="3">
      <t>ソト</t>
    </rPh>
    <rPh sb="3" eb="5">
      <t>ショウケイ</t>
    </rPh>
    <rPh sb="6" eb="8">
      <t>バアイ</t>
    </rPh>
    <rPh sb="9" eb="10">
      <t>カンガ</t>
    </rPh>
    <rPh sb="11" eb="12">
      <t>カタ</t>
    </rPh>
    <phoneticPr fontId="3"/>
  </si>
  <si>
    <t>事業保障対策資金のご提案</t>
    <rPh sb="0" eb="8">
      <t>ジギョウホショウタイサクシキン</t>
    </rPh>
    <rPh sb="10" eb="12">
      <t>テイアン</t>
    </rPh>
    <phoneticPr fontId="3"/>
  </si>
  <si>
    <r>
      <t>後継者不在の為、</t>
    </r>
    <r>
      <rPr>
        <b/>
        <sz val="11"/>
        <color rgb="FFFF0000"/>
        <rFont val="游ゴシック"/>
        <family val="3"/>
        <charset val="128"/>
        <scheme val="minor"/>
      </rPr>
      <t>事業清算</t>
    </r>
    <r>
      <rPr>
        <sz val="11"/>
        <color theme="1"/>
        <rFont val="游ゴシック"/>
        <family val="2"/>
        <charset val="128"/>
        <scheme val="minor"/>
      </rPr>
      <t>となる見込みです。</t>
    </r>
    <rPh sb="0" eb="3">
      <t>コウケイシャ</t>
    </rPh>
    <rPh sb="3" eb="5">
      <t>フザイ</t>
    </rPh>
    <rPh sb="6" eb="7">
      <t>タメ</t>
    </rPh>
    <rPh sb="8" eb="12">
      <t>ジギョウセイサン</t>
    </rPh>
    <rPh sb="15" eb="17">
      <t>ミコ</t>
    </rPh>
    <phoneticPr fontId="3"/>
  </si>
  <si>
    <t>事業清算の場合は</t>
    <rPh sb="0" eb="4">
      <t>ジギョウセイサン</t>
    </rPh>
    <rPh sb="5" eb="7">
      <t>バアイ</t>
    </rPh>
    <phoneticPr fontId="3"/>
  </si>
  <si>
    <t>③従業員の転職準備資金</t>
    <rPh sb="1" eb="4">
      <t>ジュウギョウイン</t>
    </rPh>
    <rPh sb="5" eb="11">
      <t>テンショクジュンビシキン</t>
    </rPh>
    <phoneticPr fontId="3"/>
  </si>
  <si>
    <t>④3か月の固定費（清算までの期間）</t>
    <rPh sb="3" eb="4">
      <t>ゲツ</t>
    </rPh>
    <rPh sb="5" eb="8">
      <t>コテイヒ</t>
    </rPh>
    <rPh sb="9" eb="11">
      <t>セイサン</t>
    </rPh>
    <rPh sb="14" eb="16">
      <t>キカン</t>
    </rPh>
    <phoneticPr fontId="3"/>
  </si>
  <si>
    <t>③従業員の転職準備資金</t>
    <rPh sb="1" eb="4">
      <t>ジュウギョウイン</t>
    </rPh>
    <rPh sb="5" eb="9">
      <t>テンショクジュンビ</t>
    </rPh>
    <rPh sb="9" eb="11">
      <t>シキン</t>
    </rPh>
    <phoneticPr fontId="3"/>
  </si>
  <si>
    <t>従業員の</t>
    <rPh sb="0" eb="3">
      <t>ジュウギョウイン</t>
    </rPh>
    <phoneticPr fontId="3"/>
  </si>
  <si>
    <t>か月</t>
    <rPh sb="1" eb="2">
      <t>ゲツ</t>
    </rPh>
    <phoneticPr fontId="3"/>
  </si>
  <si>
    <t>の給与は確保しておく必要があります。</t>
  </si>
  <si>
    <t>決算書上に計上される販売費及び一般管理費は</t>
    <rPh sb="0" eb="4">
      <t>ケッサンショウエ</t>
    </rPh>
    <rPh sb="5" eb="7">
      <t>ケイジョウ</t>
    </rPh>
    <rPh sb="10" eb="13">
      <t>ハンバイヒ</t>
    </rPh>
    <rPh sb="13" eb="14">
      <t>オヨ</t>
    </rPh>
    <rPh sb="15" eb="20">
      <t>イッパンカンリヒ</t>
    </rPh>
    <phoneticPr fontId="3"/>
  </si>
  <si>
    <t>その3か月分に相当する金額が必要金額となり、</t>
    <rPh sb="4" eb="6">
      <t>ゲツブン</t>
    </rPh>
    <rPh sb="7" eb="9">
      <t>ソウトウ</t>
    </rPh>
    <rPh sb="11" eb="13">
      <t>キンガク</t>
    </rPh>
    <rPh sb="14" eb="16">
      <t>ヒツヨウ</t>
    </rPh>
    <rPh sb="16" eb="18">
      <t>キンガク</t>
    </rPh>
    <phoneticPr fontId="3"/>
  </si>
  <si>
    <t>ただし手元資金として</t>
    <rPh sb="3" eb="5">
      <t>テモト</t>
    </rPh>
    <rPh sb="5" eb="7">
      <t>シキン</t>
    </rPh>
    <phoneticPr fontId="3"/>
  </si>
  <si>
    <t>があるため、</t>
    <phoneticPr fontId="3"/>
  </si>
  <si>
    <t>※その他処分して現預金換算できる資産があれば、換算後の金額を加えて記入してください</t>
    <rPh sb="3" eb="4">
      <t>ホカ</t>
    </rPh>
    <rPh sb="4" eb="6">
      <t>ショブン</t>
    </rPh>
    <rPh sb="8" eb="11">
      <t>ゲンヨキン</t>
    </rPh>
    <rPh sb="11" eb="13">
      <t>カンサン</t>
    </rPh>
    <rPh sb="16" eb="18">
      <t>シサン</t>
    </rPh>
    <rPh sb="23" eb="25">
      <t>カンサン</t>
    </rPh>
    <rPh sb="25" eb="26">
      <t>アト</t>
    </rPh>
    <rPh sb="27" eb="29">
      <t>キンガク</t>
    </rPh>
    <rPh sb="30" eb="31">
      <t>クワ</t>
    </rPh>
    <rPh sb="33" eb="35">
      <t>キニュウ</t>
    </rPh>
    <phoneticPr fontId="3"/>
  </si>
  <si>
    <t>上記で計算した必要保障額から手元資金を差し引くと</t>
    <rPh sb="0" eb="2">
      <t>ジョウキ</t>
    </rPh>
    <rPh sb="3" eb="5">
      <t>ケイサン</t>
    </rPh>
    <rPh sb="7" eb="12">
      <t>ヒツヨウホショウガク</t>
    </rPh>
    <rPh sb="14" eb="18">
      <t>テモトシキン</t>
    </rPh>
    <rPh sb="19" eb="20">
      <t>サ</t>
    </rPh>
    <rPh sb="21" eb="22">
      <t>ヒ</t>
    </rPh>
    <phoneticPr fontId="3"/>
  </si>
  <si>
    <t>更に既存でカバーできている保障額は</t>
    <rPh sb="0" eb="1">
      <t>サラ</t>
    </rPh>
    <rPh sb="2" eb="4">
      <t>キゾン</t>
    </rPh>
    <rPh sb="13" eb="15">
      <t>ホショウ</t>
    </rPh>
    <rPh sb="15" eb="16">
      <t>ガク</t>
    </rPh>
    <phoneticPr fontId="3"/>
  </si>
  <si>
    <t>なので</t>
    <phoneticPr fontId="3"/>
  </si>
  <si>
    <t>必要保障額は</t>
    <rPh sb="0" eb="5">
      <t>ヒツヨウホショウガク</t>
    </rPh>
    <phoneticPr fontId="3"/>
  </si>
  <si>
    <t>となります。</t>
    <phoneticPr fontId="3"/>
  </si>
  <si>
    <t>福利厚生資金・役員退職金のご提案</t>
    <rPh sb="0" eb="2">
      <t>フクリ</t>
    </rPh>
    <rPh sb="2" eb="4">
      <t>コウセイ</t>
    </rPh>
    <rPh sb="4" eb="6">
      <t>シキン</t>
    </rPh>
    <rPh sb="7" eb="9">
      <t>ヤクイン</t>
    </rPh>
    <rPh sb="9" eb="12">
      <t>タイショクキン</t>
    </rPh>
    <rPh sb="14" eb="16">
      <t>テイアン</t>
    </rPh>
    <phoneticPr fontId="3"/>
  </si>
  <si>
    <t>福利厚生資金・役員退職金については、</t>
    <rPh sb="0" eb="4">
      <t>フクリコウセイ</t>
    </rPh>
    <rPh sb="4" eb="6">
      <t>シキン</t>
    </rPh>
    <rPh sb="7" eb="12">
      <t>ヤクインタイショクキン</t>
    </rPh>
    <phoneticPr fontId="3"/>
  </si>
  <si>
    <t>①労働分配率</t>
    <rPh sb="1" eb="5">
      <t>ロウドウブンパイ</t>
    </rPh>
    <rPh sb="5" eb="6">
      <t>リツ</t>
    </rPh>
    <phoneticPr fontId="3"/>
  </si>
  <si>
    <t>②フリーキャッシュフロー</t>
    <phoneticPr fontId="3"/>
  </si>
  <si>
    <t>の2点から原資を考える必要があります。</t>
    <rPh sb="2" eb="3">
      <t>テン</t>
    </rPh>
    <rPh sb="5" eb="7">
      <t>ゲンシ</t>
    </rPh>
    <rPh sb="8" eb="9">
      <t>カンガ</t>
    </rPh>
    <rPh sb="11" eb="13">
      <t>ヒツヨウ</t>
    </rPh>
    <phoneticPr fontId="3"/>
  </si>
  <si>
    <t>①労働分配率の観点から</t>
    <rPh sb="1" eb="5">
      <t>ロウドウブンパイ</t>
    </rPh>
    <rPh sb="5" eb="6">
      <t>リツ</t>
    </rPh>
    <rPh sb="7" eb="9">
      <t>カンテン</t>
    </rPh>
    <phoneticPr fontId="3"/>
  </si>
  <si>
    <t>粗利益
（限界利益）</t>
    <rPh sb="0" eb="3">
      <t>アラリエキ</t>
    </rPh>
    <rPh sb="5" eb="7">
      <t>ゲンカイ</t>
    </rPh>
    <rPh sb="7" eb="9">
      <t>リエキ</t>
    </rPh>
    <phoneticPr fontId="3"/>
  </si>
  <si>
    <t>人財費</t>
    <rPh sb="0" eb="3">
      <t>ジンザイヒ</t>
    </rPh>
    <phoneticPr fontId="3"/>
  </si>
  <si>
    <t>労働分配率</t>
    <rPh sb="0" eb="5">
      <t>ロウドウブンパイリツ</t>
    </rPh>
    <phoneticPr fontId="3"/>
  </si>
  <si>
    <t>※人財費とは、役員報酬・給与手当・雑給・賞与・退職金・法定福利費</t>
    <rPh sb="1" eb="3">
      <t>ジンザイ</t>
    </rPh>
    <rPh sb="3" eb="4">
      <t>ヒ</t>
    </rPh>
    <rPh sb="7" eb="9">
      <t>ヤクイン</t>
    </rPh>
    <rPh sb="9" eb="11">
      <t>ホウシュウ</t>
    </rPh>
    <rPh sb="12" eb="14">
      <t>キュウヨ</t>
    </rPh>
    <rPh sb="14" eb="16">
      <t>テアテ</t>
    </rPh>
    <rPh sb="17" eb="19">
      <t>ザッキュウ</t>
    </rPh>
    <rPh sb="20" eb="22">
      <t>ショウヨ</t>
    </rPh>
    <rPh sb="23" eb="26">
      <t>タイショクキン</t>
    </rPh>
    <rPh sb="27" eb="29">
      <t>ホウテイ</t>
    </rPh>
    <rPh sb="29" eb="31">
      <t>フクリ</t>
    </rPh>
    <rPh sb="31" eb="32">
      <t>ヒ</t>
    </rPh>
    <phoneticPr fontId="3"/>
  </si>
  <si>
    <t>福利厚生費・教育費・採用費・通勤旅費等の事を指します。</t>
    <rPh sb="0" eb="2">
      <t>フクリ</t>
    </rPh>
    <rPh sb="2" eb="5">
      <t>コウセイヒ</t>
    </rPh>
    <rPh sb="6" eb="9">
      <t>キョウイクヒ</t>
    </rPh>
    <rPh sb="10" eb="12">
      <t>サイヨウ</t>
    </rPh>
    <rPh sb="12" eb="13">
      <t>ヒ</t>
    </rPh>
    <rPh sb="14" eb="16">
      <t>ツウキン</t>
    </rPh>
    <rPh sb="16" eb="18">
      <t>リョヒ</t>
    </rPh>
    <rPh sb="18" eb="19">
      <t>トウ</t>
    </rPh>
    <rPh sb="20" eb="21">
      <t>コト</t>
    </rPh>
    <rPh sb="22" eb="23">
      <t>サ</t>
    </rPh>
    <phoneticPr fontId="3"/>
  </si>
  <si>
    <t>労働分配率は</t>
    <rPh sb="0" eb="5">
      <t>ロウドウブンパイリツ</t>
    </rPh>
    <phoneticPr fontId="3"/>
  </si>
  <si>
    <t>までが適正値とされますので、</t>
    <phoneticPr fontId="3"/>
  </si>
  <si>
    <t>前期・当期の労働分配率との差から原資を考えます。</t>
    <rPh sb="0" eb="2">
      <t>ゼンキ</t>
    </rPh>
    <rPh sb="3" eb="5">
      <t>トウキ</t>
    </rPh>
    <rPh sb="6" eb="11">
      <t>ロウドウブンパイリツ</t>
    </rPh>
    <rPh sb="13" eb="14">
      <t>サ</t>
    </rPh>
    <rPh sb="16" eb="18">
      <t>ゲンシ</t>
    </rPh>
    <rPh sb="19" eb="20">
      <t>カンガ</t>
    </rPh>
    <phoneticPr fontId="3"/>
  </si>
  <si>
    <t>適性値との差</t>
    <rPh sb="0" eb="2">
      <t>テキセイ</t>
    </rPh>
    <rPh sb="2" eb="3">
      <t>アタイ</t>
    </rPh>
    <rPh sb="5" eb="6">
      <t>サ</t>
    </rPh>
    <phoneticPr fontId="3"/>
  </si>
  <si>
    <t>換算金額</t>
    <rPh sb="0" eb="2">
      <t>カンサン</t>
    </rPh>
    <rPh sb="2" eb="4">
      <t>キンガク</t>
    </rPh>
    <phoneticPr fontId="3"/>
  </si>
  <si>
    <t>2期平均</t>
    <rPh sb="1" eb="2">
      <t>キ</t>
    </rPh>
    <rPh sb="2" eb="4">
      <t>ヘイキン</t>
    </rPh>
    <phoneticPr fontId="3"/>
  </si>
  <si>
    <t>福利厚生原資
役員退職金原資</t>
    <rPh sb="0" eb="4">
      <t>フクリコウセイ</t>
    </rPh>
    <rPh sb="4" eb="6">
      <t>ゲンシ</t>
    </rPh>
    <rPh sb="7" eb="12">
      <t>ヤクインタイショクキン</t>
    </rPh>
    <rPh sb="12" eb="14">
      <t>ゲンシ</t>
    </rPh>
    <phoneticPr fontId="3"/>
  </si>
  <si>
    <t>②フリーCFの観点から</t>
    <rPh sb="7" eb="9">
      <t>カンテン</t>
    </rPh>
    <phoneticPr fontId="3"/>
  </si>
  <si>
    <t>営業CF</t>
    <rPh sb="0" eb="2">
      <t>エイギョウ</t>
    </rPh>
    <phoneticPr fontId="3"/>
  </si>
  <si>
    <t>年間返済額</t>
    <rPh sb="0" eb="2">
      <t>ネンカン</t>
    </rPh>
    <rPh sb="2" eb="5">
      <t>ヘンサイガク</t>
    </rPh>
    <phoneticPr fontId="3"/>
  </si>
  <si>
    <t>フリーCF</t>
    <phoneticPr fontId="3"/>
  </si>
  <si>
    <t>労働分配率の2期平均と</t>
    <rPh sb="0" eb="5">
      <t>ロウドウブンパイリツ</t>
    </rPh>
    <rPh sb="7" eb="10">
      <t>キヘイキン</t>
    </rPh>
    <phoneticPr fontId="3"/>
  </si>
  <si>
    <t>フリーCFの2期平均を</t>
    <rPh sb="7" eb="10">
      <t>キヘイキン</t>
    </rPh>
    <phoneticPr fontId="3"/>
  </si>
  <si>
    <t>比較して、小さな値を採用</t>
    <rPh sb="0" eb="2">
      <t>ヒカク</t>
    </rPh>
    <rPh sb="5" eb="6">
      <t>チイ</t>
    </rPh>
    <rPh sb="8" eb="9">
      <t>アタイ</t>
    </rPh>
    <rPh sb="10" eb="12">
      <t>サイヨウ</t>
    </rPh>
    <phoneticPr fontId="3"/>
  </si>
  <si>
    <t>営業利益</t>
    <rPh sb="0" eb="4">
      <t>エイギョウリエキ</t>
    </rPh>
    <phoneticPr fontId="3"/>
  </si>
  <si>
    <t>減価償却費</t>
    <rPh sb="0" eb="2">
      <t>ゲンカ</t>
    </rPh>
    <rPh sb="2" eb="5">
      <t>ショウキャクヒ</t>
    </rPh>
    <phoneticPr fontId="3"/>
  </si>
  <si>
    <t>※ただしフリーCFが潤沢にある場合</t>
    <rPh sb="10" eb="12">
      <t>ジュンタク</t>
    </rPh>
    <rPh sb="15" eb="17">
      <t>バアイ</t>
    </rPh>
    <phoneticPr fontId="3"/>
  </si>
  <si>
    <t>は労働分配率が適正値を超えていたと</t>
    <rPh sb="1" eb="3">
      <t>ロウドウ</t>
    </rPh>
    <rPh sb="3" eb="5">
      <t>ブンパイ</t>
    </rPh>
    <rPh sb="5" eb="6">
      <t>リツ</t>
    </rPh>
    <rPh sb="7" eb="9">
      <t>テキセイ</t>
    </rPh>
    <rPh sb="9" eb="10">
      <t>アタイ</t>
    </rPh>
    <rPh sb="11" eb="12">
      <t>コ</t>
    </rPh>
    <phoneticPr fontId="3"/>
  </si>
  <si>
    <t>しても問題ない場合もあるので、個別</t>
    <rPh sb="3" eb="5">
      <t>モンダイ</t>
    </rPh>
    <rPh sb="7" eb="9">
      <t>バアイ</t>
    </rPh>
    <rPh sb="15" eb="17">
      <t>コベツ</t>
    </rPh>
    <phoneticPr fontId="3"/>
  </si>
  <si>
    <t>に検討すること。</t>
    <rPh sb="1" eb="3">
      <t>ケントウ</t>
    </rPh>
    <phoneticPr fontId="3"/>
  </si>
  <si>
    <t>（その場合は2期平均のフリーCFを</t>
    <rPh sb="3" eb="5">
      <t>バアイ</t>
    </rPh>
    <rPh sb="7" eb="8">
      <t>キ</t>
    </rPh>
    <rPh sb="8" eb="10">
      <t>ヘイキン</t>
    </rPh>
    <phoneticPr fontId="3"/>
  </si>
  <si>
    <t>円</t>
    <rPh sb="0" eb="1">
      <t>エン</t>
    </rPh>
    <phoneticPr fontId="3"/>
  </si>
  <si>
    <t>原資と読み替えてください）</t>
    <rPh sb="0" eb="2">
      <t>ゲンシ</t>
    </rPh>
    <rPh sb="3" eb="4">
      <t>ヨ</t>
    </rPh>
    <rPh sb="5" eb="6">
      <t>カ</t>
    </rPh>
    <phoneticPr fontId="3"/>
  </si>
  <si>
    <t xml:space="preserve"> 上記原資の</t>
    <rPh sb="1" eb="3">
      <t>ジョウキ</t>
    </rPh>
    <rPh sb="3" eb="5">
      <t>ゲンシ</t>
    </rPh>
    <phoneticPr fontId="3"/>
  </si>
  <si>
    <t>割合</t>
    <rPh sb="0" eb="2">
      <t>ワリアイ</t>
    </rPh>
    <phoneticPr fontId="3"/>
  </si>
  <si>
    <t>年間</t>
    <rPh sb="0" eb="2">
      <t>ネンカン</t>
    </rPh>
    <phoneticPr fontId="3"/>
  </si>
  <si>
    <t>月</t>
    <rPh sb="0" eb="1">
      <t>ツキ</t>
    </rPh>
    <phoneticPr fontId="3"/>
  </si>
  <si>
    <t>※貸借対照表の固定負債を計上</t>
    <rPh sb="1" eb="5">
      <t>タイシャクタイショウ</t>
    </rPh>
    <rPh sb="5" eb="6">
      <t>オモテ</t>
    </rPh>
    <rPh sb="7" eb="9">
      <t>コテイ</t>
    </rPh>
    <rPh sb="9" eb="11">
      <t>フサイ</t>
    </rPh>
    <rPh sb="12" eb="14">
      <t>ケイジョウ</t>
    </rPh>
    <phoneticPr fontId="3"/>
  </si>
  <si>
    <t>（手許の現預金を一切使わない場合）</t>
    <rPh sb="1" eb="3">
      <t>テモト</t>
    </rPh>
    <rPh sb="4" eb="7">
      <t>ゲンヨキン</t>
    </rPh>
    <rPh sb="8" eb="10">
      <t>イッサイ</t>
    </rPh>
    <rPh sb="10" eb="11">
      <t>ツカ</t>
    </rPh>
    <rPh sb="14" eb="16">
      <t>バアイ</t>
    </rPh>
    <phoneticPr fontId="3"/>
  </si>
  <si>
    <t>（手許の現預金の3分の１を保障額に充当する場合）</t>
    <rPh sb="1" eb="3">
      <t>テモト</t>
    </rPh>
    <rPh sb="4" eb="7">
      <t>ゲンヨキン</t>
    </rPh>
    <rPh sb="9" eb="10">
      <t>ブン</t>
    </rPh>
    <rPh sb="13" eb="15">
      <t>ホショウ</t>
    </rPh>
    <rPh sb="15" eb="16">
      <t>ガク</t>
    </rPh>
    <rPh sb="17" eb="19">
      <t>ジュウトウ</t>
    </rPh>
    <rPh sb="21" eb="23">
      <t>バアイ</t>
    </rPh>
    <phoneticPr fontId="3"/>
  </si>
  <si>
    <t>（手許の現預金の2分の1を保障額に充当する場合）</t>
    <rPh sb="1" eb="3">
      <t>テモト</t>
    </rPh>
    <rPh sb="4" eb="7">
      <t>ゲンヨキン</t>
    </rPh>
    <rPh sb="9" eb="10">
      <t>ブン</t>
    </rPh>
    <rPh sb="13" eb="16">
      <t>ホショウガク</t>
    </rPh>
    <rPh sb="17" eb="19">
      <t>ジュウトウ</t>
    </rPh>
    <rPh sb="21" eb="23">
      <t>バアイ</t>
    </rPh>
    <phoneticPr fontId="3"/>
  </si>
  <si>
    <t>決算書上に計上される給与手当および雑給は</t>
    <rPh sb="0" eb="4">
      <t>ケッサンショウエ</t>
    </rPh>
    <rPh sb="5" eb="7">
      <t>ケイジョウ</t>
    </rPh>
    <rPh sb="10" eb="14">
      <t>キュウヨテアテ</t>
    </rPh>
    <rPh sb="17" eb="19">
      <t>ザッキュウ</t>
    </rPh>
    <phoneticPr fontId="3"/>
  </si>
  <si>
    <t>※年間返済額については長期借入金を7年で</t>
    <rPh sb="1" eb="3">
      <t>ネンカン</t>
    </rPh>
    <rPh sb="3" eb="5">
      <t>ヘンサイ</t>
    </rPh>
    <rPh sb="5" eb="6">
      <t>ガク</t>
    </rPh>
    <rPh sb="11" eb="13">
      <t>チョウキ</t>
    </rPh>
    <rPh sb="13" eb="15">
      <t>カリイレ</t>
    </rPh>
    <rPh sb="15" eb="16">
      <t>キン</t>
    </rPh>
    <rPh sb="18" eb="19">
      <t>ネン</t>
    </rPh>
    <phoneticPr fontId="3"/>
  </si>
  <si>
    <t>返済する仮定で算出しております。</t>
    <rPh sb="0" eb="2">
      <t>ヘンサイ</t>
    </rPh>
    <rPh sb="4" eb="6">
      <t>カテイ</t>
    </rPh>
    <rPh sb="7" eb="9">
      <t>サンシュツ</t>
    </rPh>
    <phoneticPr fontId="3"/>
  </si>
  <si>
    <t>つまり</t>
    <phoneticPr fontId="3"/>
  </si>
  <si>
    <t>既に支払いしている年間保険料（資産計上される分のみ）</t>
  </si>
  <si>
    <t>を差し引いたものが</t>
    <rPh sb="1" eb="2">
      <t>サ</t>
    </rPh>
    <rPh sb="3" eb="4">
      <t>ヒ</t>
    </rPh>
    <phoneticPr fontId="3"/>
  </si>
  <si>
    <t>福利厚生資金・退職金原資となり、</t>
    <rPh sb="0" eb="2">
      <t>フクリ</t>
    </rPh>
    <rPh sb="2" eb="4">
      <t>コウセイ</t>
    </rPh>
    <rPh sb="4" eb="6">
      <t>シキン</t>
    </rPh>
    <rPh sb="7" eb="10">
      <t>タイショクキン</t>
    </rPh>
    <rPh sb="10" eb="12">
      <t>ゲンシ</t>
    </rPh>
    <phoneticPr fontId="3"/>
  </si>
  <si>
    <t>となりますので、上記を基準に保険を検討していく事となります。</t>
    <rPh sb="8" eb="10">
      <t>ジョウキ</t>
    </rPh>
    <rPh sb="11" eb="13">
      <t>キジュン</t>
    </rPh>
    <rPh sb="14" eb="16">
      <t>ホケン</t>
    </rPh>
    <rPh sb="17" eb="19">
      <t>ケントウ</t>
    </rPh>
    <rPh sb="23" eb="24">
      <t>コト</t>
    </rPh>
    <phoneticPr fontId="3"/>
  </si>
  <si>
    <t>上記で算出された金額から</t>
    <rPh sb="0" eb="2">
      <t>ジョウキ</t>
    </rPh>
    <rPh sb="3" eb="5">
      <t>サンシュツ</t>
    </rPh>
    <rPh sb="8" eb="10">
      <t>キンガク</t>
    </rPh>
    <phoneticPr fontId="3"/>
  </si>
  <si>
    <t>と算出されます。</t>
    <rPh sb="1" eb="3">
      <t>サンシュツ</t>
    </rPh>
    <phoneticPr fontId="3"/>
  </si>
  <si>
    <t>想定税金
（営業利益の30％）</t>
    <rPh sb="0" eb="2">
      <t>ソウテイ</t>
    </rPh>
    <rPh sb="2" eb="4">
      <t>ゼイキン</t>
    </rPh>
    <rPh sb="6" eb="8">
      <t>エイギョウ</t>
    </rPh>
    <rPh sb="8" eb="10">
      <t>リエキ</t>
    </rPh>
    <phoneticPr fontId="3"/>
  </si>
  <si>
    <t>長期借入金（役員借入）</t>
    <rPh sb="0" eb="2">
      <t>チョウキ</t>
    </rPh>
    <phoneticPr fontId="3"/>
  </si>
  <si>
    <t>長期借入金（外部調達）</t>
    <rPh sb="0" eb="2">
      <t>チョウキ</t>
    </rPh>
    <phoneticPr fontId="3"/>
  </si>
  <si>
    <t>▼財務健康診断　マニュアル▼</t>
    <rPh sb="1" eb="7">
      <t>ザイムケンコウシンダン</t>
    </rPh>
    <phoneticPr fontId="3"/>
  </si>
  <si>
    <t>下記マニュアルをご参照ください。</t>
    <rPh sb="0" eb="2">
      <t>カキ</t>
    </rPh>
    <rPh sb="9" eb="11">
      <t>サンショウ</t>
    </rPh>
    <phoneticPr fontId="3"/>
  </si>
  <si>
    <t>チェック項目</t>
    <rPh sb="4" eb="6">
      <t>コウモク</t>
    </rPh>
    <phoneticPr fontId="3"/>
  </si>
  <si>
    <t>確認</t>
    <rPh sb="0" eb="2">
      <t>カクニン</t>
    </rPh>
    <phoneticPr fontId="3"/>
  </si>
  <si>
    <t>純資産の合計を足したものと純資産合計が一致しているか？(前期）</t>
    <phoneticPr fontId="3"/>
  </si>
  <si>
    <t>←０であることを確認</t>
    <rPh sb="8" eb="10">
      <t>カクニン</t>
    </rPh>
    <phoneticPr fontId="3"/>
  </si>
  <si>
    <t>純資産の合計を足したものと純資産合計が一致しているか？(当期）</t>
    <rPh sb="0" eb="3">
      <t>ジュンシサン</t>
    </rPh>
    <rPh sb="4" eb="6">
      <t>ゴウケイ</t>
    </rPh>
    <rPh sb="7" eb="8">
      <t>タ</t>
    </rPh>
    <rPh sb="13" eb="16">
      <t>ジュンシサン</t>
    </rPh>
    <rPh sb="16" eb="18">
      <t>ゴウケイ</t>
    </rPh>
    <rPh sb="19" eb="21">
      <t>イッチ</t>
    </rPh>
    <rPh sb="28" eb="30">
      <t>トウキ</t>
    </rPh>
    <phoneticPr fontId="3"/>
  </si>
  <si>
    <t>←０であることを確認(0にならない場合は株主資本等変動計算書を提出してください）</t>
    <rPh sb="8" eb="10">
      <t>カクニン</t>
    </rPh>
    <rPh sb="17" eb="19">
      <t>バアイ</t>
    </rPh>
    <rPh sb="31" eb="33">
      <t>テイシュツ</t>
    </rPh>
    <phoneticPr fontId="3"/>
  </si>
  <si>
    <t>当期の税引後当期純利益（入力分）と実際の当期決算書の税引後当期純利益の一致を確認</t>
    <rPh sb="0" eb="2">
      <t>トウキ</t>
    </rPh>
    <rPh sb="3" eb="5">
      <t>ゼイビ</t>
    </rPh>
    <rPh sb="5" eb="6">
      <t>アト</t>
    </rPh>
    <rPh sb="6" eb="11">
      <t>トウキジュンリエキ</t>
    </rPh>
    <rPh sb="12" eb="14">
      <t>ニュウリョク</t>
    </rPh>
    <rPh sb="14" eb="15">
      <t>ブン</t>
    </rPh>
    <rPh sb="17" eb="19">
      <t>ジッサイ</t>
    </rPh>
    <rPh sb="20" eb="22">
      <t>トウキ</t>
    </rPh>
    <rPh sb="22" eb="25">
      <t>ケッサンショ</t>
    </rPh>
    <rPh sb="26" eb="28">
      <t>ゼイビ</t>
    </rPh>
    <rPh sb="28" eb="29">
      <t>アト</t>
    </rPh>
    <rPh sb="29" eb="34">
      <t>トウキジュンリエキ</t>
    </rPh>
    <rPh sb="35" eb="37">
      <t>イッチ</t>
    </rPh>
    <rPh sb="38" eb="40">
      <t>カクニン</t>
    </rPh>
    <phoneticPr fontId="3"/>
  </si>
  <si>
    <r>
      <t>←問題なければ</t>
    </r>
    <r>
      <rPr>
        <sz val="11"/>
        <color theme="1"/>
        <rFont val="Segoe UI Symbol"/>
        <family val="2"/>
      </rPr>
      <t>☑</t>
    </r>
    <r>
      <rPr>
        <sz val="11"/>
        <color theme="1"/>
        <rFont val="游ゴシック"/>
        <family val="2"/>
        <charset val="128"/>
        <scheme val="minor"/>
      </rPr>
      <t>を入力</t>
    </r>
    <rPh sb="1" eb="3">
      <t>モンダイ</t>
    </rPh>
    <rPh sb="9" eb="11">
      <t>ニュウリョク</t>
    </rPh>
    <phoneticPr fontId="3"/>
  </si>
  <si>
    <t>前期の税引後当期純利益（入力分）と実際の前期決算書の税引後当期純利益の一致を確認</t>
    <rPh sb="0" eb="2">
      <t>ゼンキ</t>
    </rPh>
    <rPh sb="3" eb="5">
      <t>ゼイビ</t>
    </rPh>
    <rPh sb="5" eb="6">
      <t>アト</t>
    </rPh>
    <rPh sb="6" eb="11">
      <t>トウキジュンリエキ</t>
    </rPh>
    <rPh sb="12" eb="14">
      <t>ニュウリョク</t>
    </rPh>
    <rPh sb="14" eb="15">
      <t>ブン</t>
    </rPh>
    <rPh sb="17" eb="19">
      <t>ジッサイ</t>
    </rPh>
    <rPh sb="20" eb="22">
      <t>ゼンキ</t>
    </rPh>
    <rPh sb="22" eb="25">
      <t>ケッサンショ</t>
    </rPh>
    <rPh sb="26" eb="28">
      <t>ゼイビ</t>
    </rPh>
    <rPh sb="28" eb="29">
      <t>アト</t>
    </rPh>
    <rPh sb="29" eb="34">
      <t>トウキジュンリエキ</t>
    </rPh>
    <rPh sb="35" eb="37">
      <t>イッチ</t>
    </rPh>
    <rPh sb="38" eb="40">
      <t>カクニン</t>
    </rPh>
    <phoneticPr fontId="3"/>
  </si>
  <si>
    <t>当期の販売管理費（入力分）と実際の当期決算書の販売管理費の一致を確認</t>
    <rPh sb="0" eb="2">
      <t>トウキ</t>
    </rPh>
    <rPh sb="3" eb="5">
      <t>ハンバイ</t>
    </rPh>
    <rPh sb="5" eb="8">
      <t>カンリヒ</t>
    </rPh>
    <rPh sb="9" eb="11">
      <t>ニュウリョク</t>
    </rPh>
    <rPh sb="11" eb="12">
      <t>ブン</t>
    </rPh>
    <rPh sb="14" eb="16">
      <t>ジッサイ</t>
    </rPh>
    <rPh sb="17" eb="19">
      <t>トウキ</t>
    </rPh>
    <rPh sb="19" eb="22">
      <t>ケッサンショ</t>
    </rPh>
    <rPh sb="23" eb="25">
      <t>ハンバイ</t>
    </rPh>
    <rPh sb="25" eb="27">
      <t>カンリ</t>
    </rPh>
    <rPh sb="29" eb="31">
      <t>イッチ</t>
    </rPh>
    <rPh sb="32" eb="34">
      <t>カクニン</t>
    </rPh>
    <phoneticPr fontId="3"/>
  </si>
  <si>
    <t>前期の販売管理費（入力分）と実際の前期決算書の販売管理費の一致を確認</t>
    <rPh sb="0" eb="2">
      <t>ゼンキ</t>
    </rPh>
    <rPh sb="3" eb="5">
      <t>ハンバイ</t>
    </rPh>
    <rPh sb="5" eb="8">
      <t>カンリヒ</t>
    </rPh>
    <rPh sb="9" eb="11">
      <t>ニュウリョク</t>
    </rPh>
    <rPh sb="11" eb="12">
      <t>ブン</t>
    </rPh>
    <rPh sb="14" eb="16">
      <t>ジッサイ</t>
    </rPh>
    <rPh sb="17" eb="19">
      <t>ゼンキ</t>
    </rPh>
    <rPh sb="19" eb="22">
      <t>ケッサンショ</t>
    </rPh>
    <rPh sb="23" eb="25">
      <t>ハンバイ</t>
    </rPh>
    <rPh sb="25" eb="27">
      <t>カンリ</t>
    </rPh>
    <rPh sb="29" eb="31">
      <t>イッチ</t>
    </rPh>
    <rPh sb="32" eb="34">
      <t>カクニン</t>
    </rPh>
    <phoneticPr fontId="3"/>
  </si>
  <si>
    <t>【財務健康診断　ご利用方法】</t>
    <rPh sb="1" eb="7">
      <t>ザイムケンコウシンダン</t>
    </rPh>
    <rPh sb="9" eb="11">
      <t>リヨウ</t>
    </rPh>
    <rPh sb="11" eb="13">
      <t>ホウホウ</t>
    </rPh>
    <phoneticPr fontId="3"/>
  </si>
  <si>
    <t>ご自身で情報を入力いただくと保険提案の資料としてご活用いただけます。</t>
  </si>
  <si>
    <r>
      <rPr>
        <b/>
        <sz val="11"/>
        <color rgb="FF0070C0"/>
        <rFont val="游ゴシック"/>
        <family val="3"/>
        <charset val="128"/>
        <scheme val="minor"/>
      </rPr>
      <t>青色シート</t>
    </r>
    <r>
      <rPr>
        <sz val="11"/>
        <color theme="1"/>
        <rFont val="游ゴシック"/>
        <family val="2"/>
        <charset val="128"/>
        <scheme val="minor"/>
      </rPr>
      <t>は保険提案補助シートです。</t>
    </r>
    <phoneticPr fontId="3"/>
  </si>
  <si>
    <t>詳細はマニュアルをご確認ください。</t>
    <rPh sb="0" eb="2">
      <t>ショウサイ</t>
    </rPh>
    <rPh sb="10" eb="12">
      <t>カクニン</t>
    </rPh>
    <phoneticPr fontId="3"/>
  </si>
  <si>
    <t>https://hellobase.notion.site/f4e9f90e5a8c4638bd32885bc424d574</t>
    <phoneticPr fontId="3"/>
  </si>
  <si>
    <t>この度はHELLO baseの企業健康診断を受診いただき、誠にありがとうございます。この健康診断は、企業の決算書を基に3つの観点から現状把握を試みています。
中には『経営には数字に現れない事もあり、その目に見えない部分の方が大切なこともある。』とおっしゃる方もおられますが、私たちはそう思いません。
それは正しい経理処理を行っていなかったり、決算書やこういった分析から目を背けている内に、事実が数字に表れない体質になってしまっているだけです。
これを機に改善を図りましょう！
                                                                                     (株)HELLO base
                                                                                      渡邉一史</t>
    <rPh sb="2" eb="3">
      <t>タビ</t>
    </rPh>
    <rPh sb="15" eb="17">
      <t>キギョウ</t>
    </rPh>
    <rPh sb="17" eb="19">
      <t>ケンコウ</t>
    </rPh>
    <rPh sb="19" eb="21">
      <t>シンダン</t>
    </rPh>
    <rPh sb="22" eb="24">
      <t>ジュシン</t>
    </rPh>
    <rPh sb="29" eb="30">
      <t>マコト</t>
    </rPh>
    <rPh sb="44" eb="46">
      <t>ケンコウ</t>
    </rPh>
    <rPh sb="46" eb="48">
      <t>シンダン</t>
    </rPh>
    <rPh sb="50" eb="52">
      <t>キギョウ</t>
    </rPh>
    <rPh sb="53" eb="56">
      <t>ケッサンショ</t>
    </rPh>
    <rPh sb="57" eb="58">
      <t>モト</t>
    </rPh>
    <rPh sb="62" eb="64">
      <t>カンテン</t>
    </rPh>
    <rPh sb="66" eb="68">
      <t>ゲンジョウ</t>
    </rPh>
    <rPh sb="68" eb="70">
      <t>ハアク</t>
    </rPh>
    <rPh sb="71" eb="72">
      <t>ココロ</t>
    </rPh>
    <rPh sb="79" eb="80">
      <t>ナカ</t>
    </rPh>
    <rPh sb="83" eb="85">
      <t>ケイエイ</t>
    </rPh>
    <rPh sb="87" eb="89">
      <t>スウジ</t>
    </rPh>
    <rPh sb="90" eb="91">
      <t>アラワ</t>
    </rPh>
    <rPh sb="94" eb="95">
      <t>コト</t>
    </rPh>
    <rPh sb="101" eb="102">
      <t>メ</t>
    </rPh>
    <rPh sb="103" eb="104">
      <t>ミ</t>
    </rPh>
    <rPh sb="107" eb="109">
      <t>ブブン</t>
    </rPh>
    <rPh sb="110" eb="111">
      <t>ホウ</t>
    </rPh>
    <rPh sb="112" eb="114">
      <t>タイセツ</t>
    </rPh>
    <rPh sb="128" eb="129">
      <t>カタ</t>
    </rPh>
    <rPh sb="137" eb="138">
      <t>ワタシ</t>
    </rPh>
    <rPh sb="143" eb="144">
      <t>オモ</t>
    </rPh>
    <rPh sb="153" eb="154">
      <t>タダ</t>
    </rPh>
    <rPh sb="156" eb="158">
      <t>ケイリ</t>
    </rPh>
    <rPh sb="158" eb="160">
      <t>ショリ</t>
    </rPh>
    <rPh sb="161" eb="162">
      <t>オコナ</t>
    </rPh>
    <rPh sb="171" eb="174">
      <t>ケッサンショ</t>
    </rPh>
    <rPh sb="180" eb="182">
      <t>ブンセキ</t>
    </rPh>
    <rPh sb="184" eb="185">
      <t>メ</t>
    </rPh>
    <rPh sb="186" eb="187">
      <t>ソム</t>
    </rPh>
    <rPh sb="191" eb="192">
      <t>ウチ</t>
    </rPh>
    <rPh sb="194" eb="196">
      <t>ジジツ</t>
    </rPh>
    <rPh sb="197" eb="199">
      <t>スウジ</t>
    </rPh>
    <rPh sb="200" eb="201">
      <t>アラワ</t>
    </rPh>
    <rPh sb="204" eb="206">
      <t>タイシツ</t>
    </rPh>
    <rPh sb="225" eb="226">
      <t>キ</t>
    </rPh>
    <rPh sb="227" eb="229">
      <t>カイゼン</t>
    </rPh>
    <rPh sb="230" eb="231">
      <t>ハカ</t>
    </rPh>
    <phoneticPr fontId="3"/>
  </si>
  <si>
    <t>身体測定</t>
    <rPh sb="0" eb="4">
      <t>シンタイソクテイ</t>
    </rPh>
    <phoneticPr fontId="3"/>
  </si>
  <si>
    <t>血液検査</t>
    <rPh sb="0" eb="4">
      <t>ケツエキケンサ</t>
    </rPh>
    <phoneticPr fontId="3"/>
  </si>
  <si>
    <t>体力測定</t>
    <rPh sb="0" eb="4">
      <t>タイリョクソクテイ</t>
    </rPh>
    <phoneticPr fontId="3"/>
  </si>
  <si>
    <t>保険提案補助シートについて</t>
    <rPh sb="0" eb="2">
      <t>ホケン</t>
    </rPh>
    <rPh sb="2" eb="4">
      <t>テイアン</t>
    </rPh>
    <rPh sb="4" eb="6">
      <t>ホジョ</t>
    </rPh>
    <phoneticPr fontId="3"/>
  </si>
  <si>
    <t>■本シートは決算書を参考に、本シート提供者であるHELLObaseが定めた計算方法に基づいて算出されております。</t>
    <rPh sb="1" eb="2">
      <t>ホン</t>
    </rPh>
    <rPh sb="6" eb="9">
      <t>ケッサンショ</t>
    </rPh>
    <rPh sb="10" eb="12">
      <t>サンコウ</t>
    </rPh>
    <rPh sb="14" eb="15">
      <t>ホン</t>
    </rPh>
    <rPh sb="18" eb="20">
      <t>テイキョウ</t>
    </rPh>
    <rPh sb="20" eb="21">
      <t>シャ</t>
    </rPh>
    <rPh sb="34" eb="35">
      <t>サダ</t>
    </rPh>
    <rPh sb="37" eb="39">
      <t>ケイサン</t>
    </rPh>
    <rPh sb="39" eb="41">
      <t>ホウホウ</t>
    </rPh>
    <rPh sb="42" eb="43">
      <t>モト</t>
    </rPh>
    <rPh sb="46" eb="48">
      <t>サンシュツ</t>
    </rPh>
    <phoneticPr fontId="3"/>
  </si>
  <si>
    <t>実際の必要金額の正確性を保証するものではございませんので、ご承知くださいますようお願いいたします。</t>
    <rPh sb="0" eb="2">
      <t>ジッサイ</t>
    </rPh>
    <rPh sb="3" eb="5">
      <t>ヒツヨウ</t>
    </rPh>
    <rPh sb="5" eb="7">
      <t>キンガク</t>
    </rPh>
    <rPh sb="8" eb="11">
      <t>セイカクセイ</t>
    </rPh>
    <rPh sb="12" eb="14">
      <t>ホショウ</t>
    </rPh>
    <rPh sb="30" eb="32">
      <t>ショウチ</t>
    </rPh>
    <rPh sb="41" eb="42">
      <t>ネガ</t>
    </rPh>
    <phoneticPr fontId="3"/>
  </si>
  <si>
    <t>■</t>
    <phoneticPr fontId="3"/>
  </si>
  <si>
    <t>の</t>
    <phoneticPr fontId="3"/>
  </si>
  <si>
    <t>箇所につきましては、ご自身で入力ください。</t>
    <rPh sb="0" eb="2">
      <t>カショ</t>
    </rPh>
    <rPh sb="11" eb="13">
      <t>ジシン</t>
    </rPh>
    <rPh sb="14" eb="16">
      <t>ニュウリョク</t>
    </rPh>
    <phoneticPr fontId="3"/>
  </si>
  <si>
    <t>（入力の際の考え方について）</t>
    <rPh sb="1" eb="3">
      <t>ニュウリョク</t>
    </rPh>
    <rPh sb="4" eb="5">
      <t>サイ</t>
    </rPh>
    <rPh sb="6" eb="7">
      <t>カンガ</t>
    </rPh>
    <rPh sb="8" eb="9">
      <t>カタ</t>
    </rPh>
    <phoneticPr fontId="3"/>
  </si>
  <si>
    <t>【家族への生活保障資金について】</t>
    <rPh sb="1" eb="3">
      <t>カゾク</t>
    </rPh>
    <rPh sb="5" eb="7">
      <t>セイカツ</t>
    </rPh>
    <rPh sb="7" eb="9">
      <t>ホショウ</t>
    </rPh>
    <rPh sb="9" eb="11">
      <t>シキン</t>
    </rPh>
    <phoneticPr fontId="3"/>
  </si>
  <si>
    <t>経営者が死亡した時に、遺族の方が生活をしていくための資金です。</t>
    <rPh sb="0" eb="3">
      <t>ケイエイシャ</t>
    </rPh>
    <rPh sb="4" eb="6">
      <t>シボウ</t>
    </rPh>
    <rPh sb="8" eb="9">
      <t>トキ</t>
    </rPh>
    <rPh sb="11" eb="13">
      <t>イゾク</t>
    </rPh>
    <rPh sb="14" eb="15">
      <t>カタ</t>
    </rPh>
    <rPh sb="16" eb="18">
      <t>セイカツ</t>
    </rPh>
    <rPh sb="26" eb="28">
      <t>シキン</t>
    </rPh>
    <phoneticPr fontId="3"/>
  </si>
  <si>
    <t>様々な考え方がありますが、下記を参考にしてください。</t>
    <rPh sb="0" eb="2">
      <t>サマザマ</t>
    </rPh>
    <rPh sb="3" eb="4">
      <t>カンガ</t>
    </rPh>
    <rPh sb="5" eb="6">
      <t>カタ</t>
    </rPh>
    <rPh sb="13" eb="15">
      <t>カキ</t>
    </rPh>
    <rPh sb="16" eb="18">
      <t>サンコウ</t>
    </rPh>
    <phoneticPr fontId="3"/>
  </si>
  <si>
    <r>
      <t xml:space="preserve">①家族の生活資金
月間生活費×0.7×12カ月×(22歳－末の子の現在年齢)
②妻の生活資金
月間生活費×0.5×12カ月×末の子の大学卒業時の妻の平均余命
</t>
    </r>
    <r>
      <rPr>
        <b/>
        <sz val="11"/>
        <color rgb="FFFF0000"/>
        <rFont val="游ゴシック"/>
        <family val="3"/>
        <charset val="128"/>
        <scheme val="minor"/>
      </rPr>
      <t>■家族への生活保障資金
①＋②の合計金額</t>
    </r>
    <rPh sb="80" eb="82">
      <t>カゾク</t>
    </rPh>
    <rPh sb="86" eb="88">
      <t>ホショウ</t>
    </rPh>
    <phoneticPr fontId="3"/>
  </si>
  <si>
    <t>【売上減少時の補填資金について】</t>
    <rPh sb="1" eb="3">
      <t>ウリアゲ</t>
    </rPh>
    <rPh sb="3" eb="5">
      <t>ゲンショウ</t>
    </rPh>
    <rPh sb="5" eb="6">
      <t>ジ</t>
    </rPh>
    <rPh sb="7" eb="9">
      <t>ホテン</t>
    </rPh>
    <rPh sb="9" eb="11">
      <t>シキン</t>
    </rPh>
    <phoneticPr fontId="3"/>
  </si>
  <si>
    <t>経営者が死亡した時に、中小企業であれば売上が減少する可能性が極めて高いです。</t>
    <rPh sb="0" eb="3">
      <t>ケイエイシャ</t>
    </rPh>
    <rPh sb="4" eb="6">
      <t>シボウ</t>
    </rPh>
    <rPh sb="8" eb="9">
      <t>トキ</t>
    </rPh>
    <rPh sb="11" eb="13">
      <t>チュウショウ</t>
    </rPh>
    <rPh sb="13" eb="15">
      <t>キギョウ</t>
    </rPh>
    <rPh sb="19" eb="21">
      <t>ウリアゲ</t>
    </rPh>
    <rPh sb="22" eb="24">
      <t>ゲンショウ</t>
    </rPh>
    <rPh sb="26" eb="29">
      <t>カノウセイ</t>
    </rPh>
    <rPh sb="30" eb="31">
      <t>キワ</t>
    </rPh>
    <rPh sb="33" eb="34">
      <t>タカ</t>
    </rPh>
    <phoneticPr fontId="3"/>
  </si>
  <si>
    <t>どの程度売上減少するかは経営者にヒアリングするしか方法はないので、ヒアリング</t>
    <rPh sb="2" eb="4">
      <t>テイド</t>
    </rPh>
    <rPh sb="4" eb="6">
      <t>ウリアゲ</t>
    </rPh>
    <rPh sb="6" eb="8">
      <t>ゲンショウ</t>
    </rPh>
    <rPh sb="12" eb="15">
      <t>ケイエイシャ</t>
    </rPh>
    <rPh sb="25" eb="27">
      <t>ホウホウ</t>
    </rPh>
    <phoneticPr fontId="3"/>
  </si>
  <si>
    <t>しておきましょう。</t>
    <phoneticPr fontId="3"/>
  </si>
  <si>
    <t>【金庫株買取資金について】</t>
    <rPh sb="1" eb="3">
      <t>キンコ</t>
    </rPh>
    <rPh sb="3" eb="4">
      <t>カブ</t>
    </rPh>
    <rPh sb="4" eb="8">
      <t>カイトリシキン</t>
    </rPh>
    <phoneticPr fontId="3"/>
  </si>
  <si>
    <t>相続において後継者でない相続人の自社株を買い取り、経営権の分散を防ぐ資金です。</t>
    <rPh sb="0" eb="2">
      <t>ソウゾク</t>
    </rPh>
    <rPh sb="6" eb="9">
      <t>コウケイシャ</t>
    </rPh>
    <rPh sb="12" eb="14">
      <t>ソウゾク</t>
    </rPh>
    <rPh sb="14" eb="15">
      <t>ニン</t>
    </rPh>
    <rPh sb="16" eb="19">
      <t>ジシャカブ</t>
    </rPh>
    <rPh sb="20" eb="21">
      <t>カ</t>
    </rPh>
    <rPh sb="22" eb="23">
      <t>ト</t>
    </rPh>
    <rPh sb="25" eb="28">
      <t>ケイエイケン</t>
    </rPh>
    <rPh sb="29" eb="31">
      <t>ブンサン</t>
    </rPh>
    <rPh sb="32" eb="33">
      <t>フセ</t>
    </rPh>
    <rPh sb="34" eb="36">
      <t>シキン</t>
    </rPh>
    <phoneticPr fontId="3"/>
  </si>
  <si>
    <t>正確な金額を算出する際は必ず顧問税理士に確認しましょう。</t>
    <rPh sb="0" eb="2">
      <t>セイカク</t>
    </rPh>
    <rPh sb="3" eb="5">
      <t>キンガク</t>
    </rPh>
    <rPh sb="6" eb="8">
      <t>サンシュツ</t>
    </rPh>
    <rPh sb="10" eb="11">
      <t>サイ</t>
    </rPh>
    <rPh sb="12" eb="13">
      <t>カナラ</t>
    </rPh>
    <rPh sb="14" eb="16">
      <t>コモン</t>
    </rPh>
    <rPh sb="16" eb="19">
      <t>ゼイリシ</t>
    </rPh>
    <rPh sb="20" eb="22">
      <t>カクニン</t>
    </rPh>
    <phoneticPr fontId="3"/>
  </si>
  <si>
    <t>簡易的に算出する場合は、純資産額をベースにして考えます。</t>
    <rPh sb="0" eb="2">
      <t>カンイ</t>
    </rPh>
    <rPh sb="2" eb="3">
      <t>テキ</t>
    </rPh>
    <rPh sb="4" eb="6">
      <t>サンシュツ</t>
    </rPh>
    <rPh sb="8" eb="10">
      <t>バアイ</t>
    </rPh>
    <rPh sb="12" eb="15">
      <t>ジュンシサン</t>
    </rPh>
    <rPh sb="15" eb="16">
      <t>ガク</t>
    </rPh>
    <rPh sb="23" eb="24">
      <t>カンガ</t>
    </rPh>
    <phoneticPr fontId="3"/>
  </si>
  <si>
    <t>必要な保障額＝「1株あたりの自社株評価額」×「買取株式数」÷「0.7」にて簡易計算可能です。</t>
    <rPh sb="0" eb="2">
      <t>ヒツヨウ</t>
    </rPh>
    <rPh sb="3" eb="5">
      <t>ホショウ</t>
    </rPh>
    <rPh sb="5" eb="6">
      <t>ガク</t>
    </rPh>
    <rPh sb="9" eb="10">
      <t>カブ</t>
    </rPh>
    <rPh sb="14" eb="16">
      <t>ジシャ</t>
    </rPh>
    <rPh sb="16" eb="17">
      <t>カブ</t>
    </rPh>
    <rPh sb="17" eb="19">
      <t>ヒョウカ</t>
    </rPh>
    <rPh sb="19" eb="20">
      <t>ガク</t>
    </rPh>
    <rPh sb="23" eb="25">
      <t>カイトリ</t>
    </rPh>
    <rPh sb="25" eb="27">
      <t>カブシキ</t>
    </rPh>
    <rPh sb="27" eb="28">
      <t>カズ</t>
    </rPh>
    <rPh sb="37" eb="39">
      <t>カンイ</t>
    </rPh>
    <rPh sb="39" eb="41">
      <t>ケイサン</t>
    </rPh>
    <rPh sb="41" eb="43">
      <t>カノウ</t>
    </rPh>
    <phoneticPr fontId="3"/>
  </si>
  <si>
    <t>「1株あたりの自社株評価額」＝純資産額÷発行株式数（簡易的な計算です）</t>
    <rPh sb="2" eb="3">
      <t>カブ</t>
    </rPh>
    <rPh sb="7" eb="9">
      <t>ジシャ</t>
    </rPh>
    <rPh sb="9" eb="10">
      <t>カブ</t>
    </rPh>
    <rPh sb="10" eb="12">
      <t>ヒョウカ</t>
    </rPh>
    <rPh sb="12" eb="13">
      <t>ガク</t>
    </rPh>
    <rPh sb="15" eb="19">
      <t>ジュンシサンガク</t>
    </rPh>
    <rPh sb="20" eb="22">
      <t>ハッコウ</t>
    </rPh>
    <rPh sb="22" eb="24">
      <t>カブシキ</t>
    </rPh>
    <rPh sb="24" eb="25">
      <t>カズ</t>
    </rPh>
    <rPh sb="26" eb="28">
      <t>カンイ</t>
    </rPh>
    <rPh sb="28" eb="29">
      <t>テキ</t>
    </rPh>
    <rPh sb="30" eb="32">
      <t>ケイサン</t>
    </rPh>
    <phoneticPr fontId="3"/>
  </si>
  <si>
    <t>「買取株式数」＝相続発生時に後継者以外の親族に渡される可能性がある株式数</t>
    <rPh sb="1" eb="5">
      <t>カイトリカブシキ</t>
    </rPh>
    <rPh sb="5" eb="6">
      <t>カズ</t>
    </rPh>
    <rPh sb="8" eb="10">
      <t>ソウゾク</t>
    </rPh>
    <rPh sb="10" eb="12">
      <t>ハッセイ</t>
    </rPh>
    <rPh sb="12" eb="13">
      <t>ジ</t>
    </rPh>
    <rPh sb="14" eb="17">
      <t>コウケイシャ</t>
    </rPh>
    <rPh sb="17" eb="19">
      <t>イガイ</t>
    </rPh>
    <rPh sb="20" eb="22">
      <t>シンゾク</t>
    </rPh>
    <rPh sb="23" eb="24">
      <t>ワタ</t>
    </rPh>
    <rPh sb="27" eb="30">
      <t>カノウセイ</t>
    </rPh>
    <rPh sb="33" eb="35">
      <t>カブシキ</t>
    </rPh>
    <rPh sb="35" eb="36">
      <t>カズ</t>
    </rPh>
    <phoneticPr fontId="3"/>
  </si>
  <si>
    <t>※0.7で割り算しているのは、法人税（30％）を考慮しています。</t>
    <rPh sb="5" eb="6">
      <t>ワ</t>
    </rPh>
    <rPh sb="7" eb="8">
      <t>ザン</t>
    </rPh>
    <rPh sb="15" eb="18">
      <t>ホウジンゼイ</t>
    </rPh>
    <rPh sb="24" eb="26">
      <t>コウリョ</t>
    </rPh>
    <phoneticPr fontId="3"/>
  </si>
  <si>
    <t>【既存の保障額確認について】</t>
    <rPh sb="1" eb="3">
      <t>キゾン</t>
    </rPh>
    <rPh sb="4" eb="6">
      <t>ホショウ</t>
    </rPh>
    <rPh sb="6" eb="7">
      <t>ガク</t>
    </rPh>
    <rPh sb="7" eb="9">
      <t>カクニン</t>
    </rPh>
    <phoneticPr fontId="3"/>
  </si>
  <si>
    <t>既に法人で加入している生命保険証券は必ずお預かりして、現状の保障額を把握しておきましょう。</t>
    <rPh sb="0" eb="1">
      <t>スデ</t>
    </rPh>
    <rPh sb="2" eb="4">
      <t>ホウジン</t>
    </rPh>
    <rPh sb="5" eb="7">
      <t>カニュウ</t>
    </rPh>
    <rPh sb="11" eb="13">
      <t>セイメイ</t>
    </rPh>
    <rPh sb="13" eb="15">
      <t>ホケン</t>
    </rPh>
    <rPh sb="15" eb="17">
      <t>ショウケン</t>
    </rPh>
    <rPh sb="18" eb="19">
      <t>カナラ</t>
    </rPh>
    <rPh sb="21" eb="22">
      <t>アズ</t>
    </rPh>
    <rPh sb="27" eb="29">
      <t>ゲンジョウ</t>
    </rPh>
    <rPh sb="30" eb="32">
      <t>ホショウ</t>
    </rPh>
    <rPh sb="32" eb="33">
      <t>ガク</t>
    </rPh>
    <rPh sb="34" eb="36">
      <t>ハアク</t>
    </rPh>
    <phoneticPr fontId="3"/>
  </si>
  <si>
    <t>当期の税引後当期純利益と2期の純資産合計の増加分が一致しているか？</t>
    <rPh sb="0" eb="2">
      <t>トウキ</t>
    </rPh>
    <rPh sb="3" eb="5">
      <t>ゼイビ</t>
    </rPh>
    <rPh sb="5" eb="6">
      <t>アト</t>
    </rPh>
    <rPh sb="6" eb="8">
      <t>トウキ</t>
    </rPh>
    <rPh sb="8" eb="11">
      <t>ジュンリエキ</t>
    </rPh>
    <rPh sb="13" eb="14">
      <t>キ</t>
    </rPh>
    <rPh sb="15" eb="20">
      <t>ジュンシサンゴウケイ</t>
    </rPh>
    <rPh sb="21" eb="23">
      <t>ゾウカ</t>
    </rPh>
    <rPh sb="23" eb="24">
      <t>ブン</t>
    </rPh>
    <rPh sb="25" eb="27">
      <t>イッチ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</si>
</sst>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0;&quot;▲ &quot;#,##0"/>
    <numFmt numFmtId="177" formatCode="0&quot;月&quot;"/>
    <numFmt numFmtId="178" formatCode="0&quot;年&quot;"/>
    <numFmt numFmtId="179" formatCode="0&quot;万&quot;&quot;円&quot;"/>
    <numFmt numFmtId="180" formatCode="0&quot;円&quot;"/>
    <numFmt numFmtId="181" formatCode="0&quot;点&quot;"/>
    <numFmt numFmtId="182" formatCode="0.0%"/>
    <numFmt numFmtId="183" formatCode="yyyy&quot;年&quot;m&quot;月&quot;;@"/>
    <numFmt numFmtId="184" formatCode="0.0&quot;年&quot;"/>
    <numFmt numFmtId="185" formatCode="0&quot;ヶ月&quot;"/>
    <numFmt numFmtId="186" formatCode="0&quot;日&quot;"/>
    <numFmt numFmtId="187" formatCode="0&quot;人&quot;"/>
    <numFmt numFmtId="188" formatCode="0&quot;日&quot;&quot;分&quot;"/>
    <numFmt numFmtId="189" formatCode="0.0&quot;か&quot;&quot;月&quot;&quot;分&quot;"/>
    <numFmt numFmtId="190" formatCode="&quot;現&quot;&quot;預&quot;&quot;金&quot;&quot;か&quot;&quot;ら&quot;0&quot;か&quot;&quot;月&quot;&quot;分&quot;&quot;の&quot;&quot;販&quot;&quot;管&quot;&quot;費&quot;&quot;を&quot;&quot;控&quot;&quot;除&quot;"/>
    <numFmt numFmtId="191" formatCode="&quot;想&quot;&quot;定&quot;&quot;年&quot;&quot;収&quot;0&quot;万&quot;&quot;円&quot;&quot;の&quot;&quot;換&quot;&quot;算&quot;&quot;社&quot;&quot;員&quot;&quot;数&quot;"/>
    <numFmt numFmtId="192" formatCode="0.0&quot;人&quot;"/>
    <numFmt numFmtId="193" formatCode="0_);[Red]\(0\)"/>
    <numFmt numFmtId="194" formatCode="0.0&quot;ヶ月&quot;"/>
    <numFmt numFmtId="195" formatCode="0.0&quot;日&quot;"/>
    <numFmt numFmtId="196" formatCode="#,##0&quot;千円&quot;"/>
    <numFmt numFmtId="197" formatCode="yyyy&quot;年&quot;m&quot;月&quot;d&quot;日&quot;;@"/>
  </numFmts>
  <fonts count="64">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b/>
      <sz val="11"/>
      <name val="ＭＳ Ｐゴシック"/>
      <family val="3"/>
      <charset val="128"/>
    </font>
    <font>
      <sz val="6"/>
      <name val="ＭＳ Ｐゴシック"/>
      <family val="3"/>
      <charset val="128"/>
    </font>
    <font>
      <sz val="12"/>
      <name val="ＭＳ Ｐゴシック"/>
      <family val="3"/>
      <charset val="128"/>
    </font>
    <font>
      <sz val="14"/>
      <name val="ＭＳ Ｐゴシック"/>
      <family val="3"/>
      <charset val="128"/>
    </font>
    <font>
      <sz val="12"/>
      <color theme="1"/>
      <name val="ＭＳ Ｐゴシック"/>
      <family val="3"/>
      <charset val="128"/>
    </font>
    <font>
      <b/>
      <sz val="12"/>
      <color theme="8"/>
      <name val="ＭＳ Ｐゴシック"/>
      <family val="3"/>
      <charset val="128"/>
    </font>
    <font>
      <b/>
      <sz val="14"/>
      <color theme="1"/>
      <name val="ＭＳ Ｐゴシック"/>
      <family val="3"/>
      <charset val="128"/>
    </font>
    <font>
      <sz val="12"/>
      <color theme="8"/>
      <name val="ＭＳ Ｐゴシック"/>
      <family val="3"/>
      <charset val="128"/>
    </font>
    <font>
      <sz val="10"/>
      <color theme="1"/>
      <name val="ＭＳ Ｐゴシック"/>
      <family val="3"/>
      <charset val="128"/>
    </font>
    <font>
      <sz val="14"/>
      <color theme="1"/>
      <name val="游ゴシック"/>
      <family val="2"/>
      <charset val="128"/>
      <scheme val="minor"/>
    </font>
    <font>
      <sz val="12"/>
      <color theme="1"/>
      <name val="游ゴシック"/>
      <family val="2"/>
      <charset val="128"/>
      <scheme val="minor"/>
    </font>
    <font>
      <sz val="11"/>
      <color theme="1"/>
      <name val="游ゴシック"/>
      <family val="3"/>
      <charset val="128"/>
      <scheme val="minor"/>
    </font>
    <font>
      <b/>
      <sz val="9"/>
      <color indexed="81"/>
      <name val="ＭＳ Ｐゴシック"/>
      <family val="3"/>
      <charset val="128"/>
    </font>
    <font>
      <sz val="12"/>
      <color theme="8" tint="-0.249977111117893"/>
      <name val="ＭＳ Ｐゴシック"/>
      <family val="3"/>
      <charset val="128"/>
    </font>
    <font>
      <b/>
      <sz val="14"/>
      <color theme="8" tint="-0.249977111117893"/>
      <name val="ＭＳ Ｐゴシック"/>
      <family val="3"/>
      <charset val="128"/>
    </font>
    <font>
      <b/>
      <sz val="16"/>
      <color theme="1"/>
      <name val="ＭＳ Ｐゴシック"/>
      <family val="3"/>
      <charset val="128"/>
    </font>
    <font>
      <b/>
      <sz val="14"/>
      <name val="ＭＳ Ｐゴシック"/>
      <family val="3"/>
      <charset val="128"/>
    </font>
    <font>
      <sz val="11"/>
      <color theme="1"/>
      <name val="ＭＳ Ｐゴシック"/>
      <family val="3"/>
      <charset val="128"/>
    </font>
    <font>
      <sz val="12"/>
      <color theme="0"/>
      <name val="ＭＳ Ｐゴシック"/>
      <family val="3"/>
      <charset val="128"/>
    </font>
    <font>
      <sz val="16"/>
      <name val="ＭＳ Ｐゴシック"/>
      <family val="3"/>
      <charset val="128"/>
    </font>
    <font>
      <b/>
      <sz val="16"/>
      <name val="ＭＳ Ｐゴシック"/>
      <family val="3"/>
      <charset val="128"/>
    </font>
    <font>
      <sz val="14"/>
      <color theme="1"/>
      <name val="ＭＳ Ｐゴシック"/>
      <family val="3"/>
      <charset val="128"/>
    </font>
    <font>
      <b/>
      <sz val="14"/>
      <color rgb="FFFF0000"/>
      <name val="ＭＳ Ｐゴシック"/>
      <family val="3"/>
      <charset val="128"/>
    </font>
    <font>
      <sz val="9"/>
      <color theme="1"/>
      <name val="ＭＳ Ｐゴシック"/>
      <family val="3"/>
      <charset val="128"/>
    </font>
    <font>
      <sz val="26"/>
      <name val="ＭＳ Ｐゴシック"/>
      <family val="3"/>
      <charset val="128"/>
    </font>
    <font>
      <sz val="72"/>
      <name val="ＭＳ Ｐゴシック"/>
      <family val="3"/>
      <charset val="128"/>
    </font>
    <font>
      <sz val="24"/>
      <name val="ＭＳ Ｐゴシック"/>
      <family val="3"/>
      <charset val="128"/>
    </font>
    <font>
      <sz val="36"/>
      <name val="ＭＳ Ｐゴシック"/>
      <family val="3"/>
      <charset val="128"/>
    </font>
    <font>
      <sz val="18"/>
      <name val="ＭＳ Ｐゴシック"/>
      <family val="3"/>
      <charset val="128"/>
    </font>
    <font>
      <sz val="16"/>
      <color theme="1"/>
      <name val="ＭＳ Ｐゴシック"/>
      <family val="3"/>
      <charset val="128"/>
    </font>
    <font>
      <b/>
      <sz val="36"/>
      <color theme="1"/>
      <name val="ＭＳ Ｐゴシック"/>
      <family val="3"/>
      <charset val="128"/>
    </font>
    <font>
      <sz val="22"/>
      <name val="ＭＳ Ｐゴシック"/>
      <family val="3"/>
      <charset val="128"/>
    </font>
    <font>
      <sz val="10"/>
      <name val="ＭＳ Ｐゴシック"/>
      <family val="3"/>
      <charset val="128"/>
    </font>
    <font>
      <b/>
      <sz val="12"/>
      <name val="ＭＳ Ｐゴシック"/>
      <family val="3"/>
      <charset val="128"/>
    </font>
    <font>
      <b/>
      <u/>
      <sz val="16"/>
      <name val="ＭＳ Ｐゴシック"/>
      <family val="3"/>
      <charset val="128"/>
    </font>
    <font>
      <sz val="9"/>
      <name val="ＭＳ Ｐゴシック"/>
      <family val="3"/>
      <charset val="128"/>
    </font>
    <font>
      <sz val="14"/>
      <name val="游ゴシック"/>
      <family val="3"/>
      <charset val="128"/>
      <scheme val="minor"/>
    </font>
    <font>
      <sz val="12"/>
      <name val="游ゴシック"/>
      <family val="3"/>
      <charset val="128"/>
      <scheme val="minor"/>
    </font>
    <font>
      <sz val="18"/>
      <name val="游ゴシック"/>
      <family val="3"/>
      <charset val="128"/>
      <scheme val="minor"/>
    </font>
    <font>
      <b/>
      <sz val="14"/>
      <name val="游ゴシック"/>
      <family val="3"/>
      <charset val="128"/>
      <scheme val="minor"/>
    </font>
    <font>
      <sz val="18"/>
      <color theme="1"/>
      <name val="游ゴシック"/>
      <family val="3"/>
      <charset val="128"/>
      <scheme val="minor"/>
    </font>
    <font>
      <b/>
      <sz val="18"/>
      <color theme="1"/>
      <name val="游ゴシック"/>
      <family val="3"/>
      <charset val="128"/>
      <scheme val="minor"/>
    </font>
    <font>
      <sz val="16"/>
      <name val="游ゴシック"/>
      <family val="3"/>
      <charset val="128"/>
      <scheme val="minor"/>
    </font>
    <font>
      <sz val="16"/>
      <color theme="1"/>
      <name val="游ゴシック"/>
      <family val="3"/>
      <charset val="128"/>
      <scheme val="minor"/>
    </font>
    <font>
      <b/>
      <sz val="26"/>
      <color theme="1"/>
      <name val="游ゴシック"/>
      <family val="3"/>
      <charset val="128"/>
      <scheme val="minor"/>
    </font>
    <font>
      <b/>
      <sz val="22"/>
      <name val="游ゴシック"/>
      <family val="3"/>
      <charset val="128"/>
      <scheme val="minor"/>
    </font>
    <font>
      <b/>
      <sz val="36"/>
      <name val="ＭＳ Ｐゴシック"/>
      <family val="3"/>
      <charset val="128"/>
    </font>
    <font>
      <i/>
      <u/>
      <sz val="11"/>
      <name val="ＭＳ Ｐゴシック"/>
      <family val="3"/>
      <charset val="128"/>
    </font>
    <font>
      <b/>
      <sz val="16"/>
      <color theme="1"/>
      <name val="游ゴシック"/>
      <family val="3"/>
      <charset val="128"/>
      <scheme val="minor"/>
    </font>
    <font>
      <b/>
      <sz val="11"/>
      <color rgb="FFFF0000"/>
      <name val="游ゴシック"/>
      <family val="3"/>
      <charset val="128"/>
      <scheme val="minor"/>
    </font>
    <font>
      <b/>
      <sz val="11"/>
      <color theme="1"/>
      <name val="游ゴシック"/>
      <family val="3"/>
      <charset val="128"/>
      <scheme val="minor"/>
    </font>
    <font>
      <sz val="14"/>
      <color theme="1"/>
      <name val="游ゴシック"/>
      <family val="3"/>
      <charset val="128"/>
      <scheme val="minor"/>
    </font>
    <font>
      <b/>
      <sz val="11"/>
      <name val="游ゴシック"/>
      <family val="3"/>
      <charset val="128"/>
      <scheme val="minor"/>
    </font>
    <font>
      <sz val="11"/>
      <color theme="1"/>
      <name val="Segoe UI Symbol"/>
      <family val="2"/>
    </font>
    <font>
      <b/>
      <sz val="14"/>
      <color theme="1"/>
      <name val="游ゴシック"/>
      <family val="3"/>
      <charset val="128"/>
      <scheme val="minor"/>
    </font>
    <font>
      <b/>
      <sz val="11"/>
      <color rgb="FF0070C0"/>
      <name val="游ゴシック"/>
      <family val="3"/>
      <charset val="128"/>
      <scheme val="minor"/>
    </font>
    <font>
      <u/>
      <sz val="11"/>
      <color rgb="FFFF0000"/>
      <name val="游ゴシック"/>
      <family val="2"/>
      <charset val="128"/>
      <scheme val="minor"/>
    </font>
    <font>
      <sz val="11"/>
      <name val="游ゴシック"/>
      <family val="2"/>
      <charset val="128"/>
      <scheme val="minor"/>
    </font>
    <font>
      <u/>
      <sz val="11"/>
      <color theme="10"/>
      <name val="游ゴシック"/>
      <family val="2"/>
      <charset val="128"/>
      <scheme val="minor"/>
    </font>
    <font>
      <b/>
      <sz val="20"/>
      <color rgb="FF333333"/>
      <name val="メイリオ"/>
      <family val="3"/>
      <charset val="128"/>
    </font>
  </fonts>
  <fills count="25">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1"/>
        <bgColor indexed="64"/>
      </patternFill>
    </fill>
    <fill>
      <patternFill patternType="solid">
        <fgColor rgb="FFFFFFFF"/>
        <bgColor indexed="64"/>
      </patternFill>
    </fill>
    <fill>
      <patternFill patternType="solid">
        <fgColor rgb="FFDDEBF7"/>
        <bgColor indexed="64"/>
      </patternFill>
    </fill>
    <fill>
      <patternFill patternType="solid">
        <fgColor rgb="FFFCE4D6"/>
        <bgColor indexed="64"/>
      </patternFill>
    </fill>
    <fill>
      <patternFill patternType="solid">
        <fgColor rgb="FFE2EFDA"/>
        <bgColor indexed="64"/>
      </patternFill>
    </fill>
    <fill>
      <patternFill patternType="solid">
        <fgColor rgb="FFFFF2CC"/>
        <bgColor indexed="64"/>
      </patternFill>
    </fill>
    <fill>
      <patternFill patternType="solid">
        <fgColor theme="0" tint="-0.14999847407452621"/>
        <bgColor indexed="64"/>
      </patternFill>
    </fill>
    <fill>
      <patternFill patternType="solid">
        <fgColor theme="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6" tint="0.79998168889431442"/>
        <bgColor indexed="64"/>
      </patternFill>
    </fill>
  </fills>
  <borders count="366">
    <border>
      <left/>
      <right/>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top style="thin">
        <color auto="1"/>
      </top>
      <bottom style="thin">
        <color auto="1"/>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auto="1"/>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double">
        <color indexed="64"/>
      </left>
      <right style="thin">
        <color indexed="64"/>
      </right>
      <top style="thin">
        <color indexed="64"/>
      </top>
      <bottom/>
      <diagonal/>
    </border>
    <border>
      <left/>
      <right style="medium">
        <color indexed="64"/>
      </right>
      <top style="thin">
        <color auto="1"/>
      </top>
      <bottom style="thin">
        <color indexed="64"/>
      </bottom>
      <diagonal/>
    </border>
    <border>
      <left style="thin">
        <color indexed="64"/>
      </left>
      <right style="hair">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thin">
        <color auto="1"/>
      </top>
      <bottom style="medium">
        <color indexed="64"/>
      </bottom>
      <diagonal/>
    </border>
    <border>
      <left style="thin">
        <color indexed="64"/>
      </left>
      <right style="thin">
        <color indexed="64"/>
      </right>
      <top style="thin">
        <color indexed="64"/>
      </top>
      <bottom style="hair">
        <color indexed="64"/>
      </bottom>
      <diagonal/>
    </border>
    <border>
      <left style="double">
        <color indexed="64"/>
      </left>
      <right style="thin">
        <color indexed="64"/>
      </right>
      <top style="medium">
        <color indexed="64"/>
      </top>
      <bottom style="thin">
        <color indexed="64"/>
      </bottom>
      <diagonal/>
    </border>
    <border>
      <left style="medium">
        <color indexed="64"/>
      </left>
      <right/>
      <top style="medium">
        <color indexed="64"/>
      </top>
      <bottom style="thin">
        <color auto="1"/>
      </bottom>
      <diagonal/>
    </border>
    <border>
      <left style="medium">
        <color indexed="64"/>
      </left>
      <right/>
      <top style="thin">
        <color indexed="64"/>
      </top>
      <bottom style="thin">
        <color indexed="64"/>
      </bottom>
      <diagonal/>
    </border>
    <border>
      <left style="double">
        <color indexed="64"/>
      </left>
      <right style="thin">
        <color indexed="64"/>
      </right>
      <top style="hair">
        <color indexed="64"/>
      </top>
      <bottom style="thin">
        <color indexed="64"/>
      </bottom>
      <diagonal/>
    </border>
    <border>
      <left style="double">
        <color indexed="64"/>
      </left>
      <right style="thin">
        <color indexed="64"/>
      </right>
      <top style="hair">
        <color indexed="64"/>
      </top>
      <bottom style="hair">
        <color indexed="64"/>
      </bottom>
      <diagonal/>
    </border>
    <border>
      <left/>
      <right style="medium">
        <color indexed="64"/>
      </right>
      <top/>
      <bottom/>
      <diagonal/>
    </border>
    <border>
      <left style="double">
        <color indexed="64"/>
      </left>
      <right style="thin">
        <color indexed="64"/>
      </right>
      <top/>
      <bottom/>
      <diagonal/>
    </border>
    <border>
      <left style="double">
        <color indexed="64"/>
      </left>
      <right style="thin">
        <color indexed="64"/>
      </right>
      <top style="thin">
        <color indexed="64"/>
      </top>
      <bottom style="hair">
        <color indexed="64"/>
      </bottom>
      <diagonal/>
    </border>
    <border>
      <left style="thin">
        <color indexed="64"/>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bottom style="hair">
        <color indexed="64"/>
      </bottom>
      <diagonal/>
    </border>
    <border>
      <left style="thin">
        <color indexed="64"/>
      </left>
      <right style="medium">
        <color indexed="64"/>
      </right>
      <top/>
      <bottom/>
      <diagonal/>
    </border>
    <border>
      <left style="medium">
        <color indexed="64"/>
      </left>
      <right/>
      <top style="hair">
        <color indexed="64"/>
      </top>
      <bottom style="double">
        <color indexed="64"/>
      </bottom>
      <diagonal/>
    </border>
    <border>
      <left style="medium">
        <color indexed="64"/>
      </left>
      <right/>
      <top style="hair">
        <color indexed="64"/>
      </top>
      <bottom style="hair">
        <color indexed="64"/>
      </bottom>
      <diagonal/>
    </border>
    <border>
      <left style="medium">
        <color indexed="64"/>
      </left>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double">
        <color indexed="64"/>
      </top>
      <bottom/>
      <diagonal/>
    </border>
    <border>
      <left style="thin">
        <color indexed="64"/>
      </left>
      <right style="medium">
        <color indexed="64"/>
      </right>
      <top style="thin">
        <color indexed="64"/>
      </top>
      <bottom/>
      <diagonal/>
    </border>
    <border>
      <left style="medium">
        <color indexed="64"/>
      </left>
      <right/>
      <top style="thin">
        <color auto="1"/>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top/>
      <bottom style="medium">
        <color indexed="64"/>
      </bottom>
      <diagonal/>
    </border>
    <border>
      <left style="medium">
        <color theme="8"/>
      </left>
      <right/>
      <top style="medium">
        <color theme="8"/>
      </top>
      <bottom style="thin">
        <color theme="8"/>
      </bottom>
      <diagonal/>
    </border>
    <border>
      <left/>
      <right/>
      <top style="medium">
        <color theme="8"/>
      </top>
      <bottom style="thin">
        <color theme="8"/>
      </bottom>
      <diagonal/>
    </border>
    <border>
      <left style="thin">
        <color theme="8"/>
      </left>
      <right/>
      <top style="medium">
        <color theme="8"/>
      </top>
      <bottom style="thin">
        <color theme="8"/>
      </bottom>
      <diagonal/>
    </border>
    <border>
      <left style="thin">
        <color theme="8"/>
      </left>
      <right style="thin">
        <color theme="8"/>
      </right>
      <top style="medium">
        <color theme="8"/>
      </top>
      <bottom style="thin">
        <color theme="8"/>
      </bottom>
      <diagonal/>
    </border>
    <border>
      <left/>
      <right style="thin">
        <color theme="8"/>
      </right>
      <top style="medium">
        <color theme="8"/>
      </top>
      <bottom style="thin">
        <color theme="8"/>
      </bottom>
      <diagonal/>
    </border>
    <border>
      <left style="thin">
        <color theme="8"/>
      </left>
      <right style="medium">
        <color theme="8"/>
      </right>
      <top style="medium">
        <color theme="8"/>
      </top>
      <bottom style="thin">
        <color theme="8"/>
      </bottom>
      <diagonal/>
    </border>
    <border>
      <left/>
      <right/>
      <top/>
      <bottom style="thin">
        <color theme="8"/>
      </bottom>
      <diagonal/>
    </border>
    <border>
      <left style="thin">
        <color theme="8"/>
      </left>
      <right/>
      <top/>
      <bottom style="thin">
        <color theme="8"/>
      </bottom>
      <diagonal/>
    </border>
    <border>
      <left/>
      <right style="thin">
        <color theme="8"/>
      </right>
      <top/>
      <bottom style="thin">
        <color theme="8"/>
      </bottom>
      <diagonal/>
    </border>
    <border>
      <left style="thin">
        <color theme="8"/>
      </left>
      <right style="thin">
        <color theme="8"/>
      </right>
      <top/>
      <bottom style="thin">
        <color theme="8"/>
      </bottom>
      <diagonal/>
    </border>
    <border>
      <left style="thin">
        <color theme="8"/>
      </left>
      <right style="medium">
        <color theme="8"/>
      </right>
      <top/>
      <bottom style="thin">
        <color theme="8"/>
      </bottom>
      <diagonal/>
    </border>
    <border>
      <left/>
      <right/>
      <top style="double">
        <color theme="8"/>
      </top>
      <bottom style="dashDotDot">
        <color theme="8"/>
      </bottom>
      <diagonal/>
    </border>
    <border>
      <left style="thin">
        <color theme="8"/>
      </left>
      <right/>
      <top style="double">
        <color theme="8"/>
      </top>
      <bottom style="dashDotDot">
        <color theme="8"/>
      </bottom>
      <diagonal/>
    </border>
    <border>
      <left/>
      <right style="thin">
        <color theme="8"/>
      </right>
      <top style="double">
        <color theme="8"/>
      </top>
      <bottom style="dashDotDot">
        <color theme="8"/>
      </bottom>
      <diagonal/>
    </border>
    <border>
      <left style="thin">
        <color theme="8"/>
      </left>
      <right style="thin">
        <color theme="8"/>
      </right>
      <top style="double">
        <color theme="8"/>
      </top>
      <bottom style="dashDotDot">
        <color theme="8"/>
      </bottom>
      <diagonal/>
    </border>
    <border>
      <left style="thin">
        <color theme="8"/>
      </left>
      <right style="medium">
        <color theme="8"/>
      </right>
      <top style="double">
        <color theme="8"/>
      </top>
      <bottom style="dashDotDot">
        <color theme="8"/>
      </bottom>
      <diagonal/>
    </border>
    <border>
      <left/>
      <right/>
      <top style="dashDotDot">
        <color theme="8"/>
      </top>
      <bottom style="dashDotDot">
        <color theme="8"/>
      </bottom>
      <diagonal/>
    </border>
    <border>
      <left style="thin">
        <color theme="8"/>
      </left>
      <right/>
      <top style="dashDotDot">
        <color theme="8"/>
      </top>
      <bottom style="dashDotDot">
        <color theme="8"/>
      </bottom>
      <diagonal/>
    </border>
    <border>
      <left/>
      <right style="thin">
        <color theme="8"/>
      </right>
      <top style="dashDotDot">
        <color theme="8"/>
      </top>
      <bottom style="dashDotDot">
        <color theme="8"/>
      </bottom>
      <diagonal/>
    </border>
    <border>
      <left style="medium">
        <color theme="8"/>
      </left>
      <right style="thin">
        <color theme="8"/>
      </right>
      <top/>
      <bottom style="thin">
        <color theme="8"/>
      </bottom>
      <diagonal/>
    </border>
    <border>
      <left style="thin">
        <color theme="8"/>
      </left>
      <right style="thin">
        <color theme="8"/>
      </right>
      <top style="thin">
        <color theme="8"/>
      </top>
      <bottom style="thin">
        <color theme="8"/>
      </bottom>
      <diagonal/>
    </border>
    <border>
      <left style="thin">
        <color theme="8"/>
      </left>
      <right style="dashDotDot">
        <color theme="8"/>
      </right>
      <top style="thin">
        <color theme="8"/>
      </top>
      <bottom style="thin">
        <color theme="8"/>
      </bottom>
      <diagonal/>
    </border>
    <border>
      <left style="dashDotDot">
        <color theme="8"/>
      </left>
      <right style="dashDotDot">
        <color theme="8"/>
      </right>
      <top style="thin">
        <color theme="8"/>
      </top>
      <bottom style="thin">
        <color theme="8"/>
      </bottom>
      <diagonal/>
    </border>
    <border>
      <left/>
      <right/>
      <top style="thin">
        <color theme="8"/>
      </top>
      <bottom style="thin">
        <color theme="8"/>
      </bottom>
      <diagonal/>
    </border>
    <border>
      <left/>
      <right style="thin">
        <color theme="8"/>
      </right>
      <top style="thin">
        <color theme="8"/>
      </top>
      <bottom style="thin">
        <color theme="8"/>
      </bottom>
      <diagonal/>
    </border>
    <border>
      <left style="thin">
        <color theme="8"/>
      </left>
      <right/>
      <top style="thin">
        <color theme="8"/>
      </top>
      <bottom style="thin">
        <color theme="8"/>
      </bottom>
      <diagonal/>
    </border>
    <border>
      <left style="dashDotDot">
        <color theme="8"/>
      </left>
      <right/>
      <top style="thin">
        <color theme="8"/>
      </top>
      <bottom style="thin">
        <color theme="8"/>
      </bottom>
      <diagonal/>
    </border>
    <border>
      <left/>
      <right style="thin">
        <color theme="8"/>
      </right>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double">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thin">
        <color indexed="64"/>
      </top>
      <bottom style="double">
        <color indexed="64"/>
      </bottom>
      <diagonal/>
    </border>
    <border>
      <left/>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medium">
        <color theme="8"/>
      </left>
      <right style="thin">
        <color theme="8"/>
      </right>
      <top style="thin">
        <color theme="8"/>
      </top>
      <bottom/>
      <diagonal/>
    </border>
    <border>
      <left style="medium">
        <color theme="8"/>
      </left>
      <right style="thin">
        <color theme="8"/>
      </right>
      <top/>
      <bottom/>
      <diagonal/>
    </border>
    <border>
      <left style="medium">
        <color theme="8"/>
      </left>
      <right style="thin">
        <color theme="8"/>
      </right>
      <top/>
      <bottom style="medium">
        <color theme="8"/>
      </bottom>
      <diagonal/>
    </border>
    <border>
      <left style="double">
        <color indexed="64"/>
      </left>
      <right/>
      <top/>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bottom style="double">
        <color indexed="64"/>
      </bottom>
      <diagonal/>
    </border>
    <border>
      <left style="thin">
        <color indexed="64"/>
      </left>
      <right style="medium">
        <color indexed="64"/>
      </right>
      <top/>
      <bottom style="double">
        <color indexed="64"/>
      </bottom>
      <diagonal/>
    </border>
    <border>
      <left style="medium">
        <color indexed="64"/>
      </left>
      <right/>
      <top/>
      <bottom style="hair">
        <color indexed="64"/>
      </bottom>
      <diagonal/>
    </border>
    <border>
      <left style="thin">
        <color indexed="64"/>
      </left>
      <right style="medium">
        <color indexed="64"/>
      </right>
      <top style="thin">
        <color auto="1"/>
      </top>
      <bottom style="double">
        <color indexed="64"/>
      </bottom>
      <diagonal/>
    </border>
    <border>
      <left style="medium">
        <color indexed="64"/>
      </left>
      <right/>
      <top/>
      <bottom style="medium">
        <color indexed="64"/>
      </bottom>
      <diagonal/>
    </border>
    <border>
      <left style="thin">
        <color theme="8"/>
      </left>
      <right/>
      <top style="thin">
        <color theme="8"/>
      </top>
      <bottom/>
      <diagonal/>
    </border>
    <border>
      <left/>
      <right style="thin">
        <color theme="8"/>
      </right>
      <top style="thin">
        <color theme="8"/>
      </top>
      <bottom/>
      <diagonal/>
    </border>
    <border>
      <left/>
      <right/>
      <top/>
      <bottom style="medium">
        <color theme="8"/>
      </bottom>
      <diagonal/>
    </border>
    <border>
      <left/>
      <right style="thin">
        <color theme="8"/>
      </right>
      <top/>
      <bottom style="medium">
        <color theme="8"/>
      </bottom>
      <diagonal/>
    </border>
    <border>
      <left/>
      <right/>
      <top style="thin">
        <color theme="8"/>
      </top>
      <bottom/>
      <diagonal/>
    </border>
    <border>
      <left style="medium">
        <color theme="8"/>
      </left>
      <right/>
      <top style="medium">
        <color theme="8"/>
      </top>
      <bottom style="medium">
        <color theme="8"/>
      </bottom>
      <diagonal/>
    </border>
    <border>
      <left/>
      <right/>
      <top style="medium">
        <color theme="8"/>
      </top>
      <bottom style="medium">
        <color theme="8"/>
      </bottom>
      <diagonal/>
    </border>
    <border>
      <left/>
      <right style="thin">
        <color theme="8"/>
      </right>
      <top style="medium">
        <color theme="8"/>
      </top>
      <bottom style="medium">
        <color theme="8"/>
      </bottom>
      <diagonal/>
    </border>
    <border>
      <left style="thin">
        <color theme="8"/>
      </left>
      <right style="thin">
        <color theme="8"/>
      </right>
      <top style="thin">
        <color theme="8"/>
      </top>
      <bottom/>
      <diagonal/>
    </border>
    <border>
      <left style="thin">
        <color theme="8"/>
      </left>
      <right style="dashDotDot">
        <color theme="8"/>
      </right>
      <top style="thin">
        <color theme="8"/>
      </top>
      <bottom/>
      <diagonal/>
    </border>
    <border>
      <left style="dashDotDot">
        <color theme="8"/>
      </left>
      <right/>
      <top style="thin">
        <color theme="8"/>
      </top>
      <bottom/>
      <diagonal/>
    </border>
    <border>
      <left/>
      <right style="medium">
        <color theme="8"/>
      </right>
      <top style="thin">
        <color theme="8"/>
      </top>
      <bottom/>
      <diagonal/>
    </border>
    <border>
      <left style="thin">
        <color theme="8"/>
      </left>
      <right style="dashDotDot">
        <color theme="8"/>
      </right>
      <top/>
      <bottom style="thin">
        <color theme="8"/>
      </bottom>
      <diagonal/>
    </border>
    <border>
      <left style="dashDotDot">
        <color theme="8"/>
      </left>
      <right/>
      <top/>
      <bottom style="thin">
        <color theme="8"/>
      </bottom>
      <diagonal/>
    </border>
    <border>
      <left/>
      <right/>
      <top style="double">
        <color theme="8"/>
      </top>
      <bottom style="thin">
        <color theme="8"/>
      </bottom>
      <diagonal/>
    </border>
    <border>
      <left style="thin">
        <color theme="8"/>
      </left>
      <right/>
      <top style="double">
        <color theme="8"/>
      </top>
      <bottom style="thin">
        <color theme="8"/>
      </bottom>
      <diagonal/>
    </border>
    <border>
      <left/>
      <right style="thin">
        <color theme="8"/>
      </right>
      <top style="double">
        <color theme="8"/>
      </top>
      <bottom style="thin">
        <color theme="8"/>
      </bottom>
      <diagonal/>
    </border>
    <border>
      <left style="thin">
        <color theme="8"/>
      </left>
      <right style="dashDotDot">
        <color theme="8"/>
      </right>
      <top style="double">
        <color theme="8"/>
      </top>
      <bottom style="thin">
        <color theme="8"/>
      </bottom>
      <diagonal/>
    </border>
    <border>
      <left style="dashDotDot">
        <color theme="8"/>
      </left>
      <right/>
      <top style="double">
        <color theme="8"/>
      </top>
      <bottom style="thin">
        <color theme="8"/>
      </bottom>
      <diagonal/>
    </border>
    <border>
      <left style="thin">
        <color theme="8"/>
      </left>
      <right/>
      <top style="thin">
        <color theme="8"/>
      </top>
      <bottom style="double">
        <color theme="8"/>
      </bottom>
      <diagonal/>
    </border>
    <border>
      <left/>
      <right/>
      <top style="thin">
        <color theme="8"/>
      </top>
      <bottom style="double">
        <color theme="8"/>
      </bottom>
      <diagonal/>
    </border>
    <border>
      <left/>
      <right style="thin">
        <color theme="8"/>
      </right>
      <top style="thin">
        <color theme="8"/>
      </top>
      <bottom style="double">
        <color theme="8"/>
      </bottom>
      <diagonal/>
    </border>
    <border>
      <left style="thin">
        <color theme="8"/>
      </left>
      <right style="dashDotDot">
        <color theme="8"/>
      </right>
      <top style="thin">
        <color theme="8"/>
      </top>
      <bottom style="double">
        <color theme="8"/>
      </bottom>
      <diagonal/>
    </border>
    <border>
      <left style="dashDotDot">
        <color theme="8"/>
      </left>
      <right/>
      <top style="thin">
        <color theme="8"/>
      </top>
      <bottom style="double">
        <color theme="8"/>
      </bottom>
      <diagonal/>
    </border>
    <border>
      <left/>
      <right/>
      <top style="double">
        <color theme="8"/>
      </top>
      <bottom/>
      <diagonal/>
    </border>
    <border>
      <left/>
      <right style="thin">
        <color theme="8"/>
      </right>
      <top style="double">
        <color theme="8"/>
      </top>
      <bottom/>
      <diagonal/>
    </border>
    <border>
      <left style="thin">
        <color theme="8"/>
      </left>
      <right/>
      <top/>
      <bottom/>
      <diagonal/>
    </border>
    <border>
      <left style="thin">
        <color theme="8"/>
      </left>
      <right/>
      <top/>
      <bottom style="medium">
        <color theme="8"/>
      </bottom>
      <diagonal/>
    </border>
    <border>
      <left style="thin">
        <color theme="8"/>
      </left>
      <right style="thin">
        <color theme="8"/>
      </right>
      <top/>
      <bottom/>
      <diagonal/>
    </border>
    <border>
      <left style="thin">
        <color theme="8"/>
      </left>
      <right style="thin">
        <color theme="8"/>
      </right>
      <top/>
      <bottom style="medium">
        <color theme="8"/>
      </bottom>
      <diagonal/>
    </border>
    <border>
      <left/>
      <right style="medium">
        <color theme="8"/>
      </right>
      <top/>
      <bottom/>
      <diagonal/>
    </border>
    <border>
      <left/>
      <right style="medium">
        <color theme="8"/>
      </right>
      <top/>
      <bottom style="medium">
        <color theme="8"/>
      </bottom>
      <diagonal/>
    </border>
    <border>
      <left/>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style="dotted">
        <color indexed="64"/>
      </right>
      <top style="medium">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style="hair">
        <color indexed="64"/>
      </top>
      <bottom style="hair">
        <color indexed="64"/>
      </bottom>
      <diagonal/>
    </border>
    <border>
      <left style="thin">
        <color indexed="64"/>
      </left>
      <right style="dotted">
        <color indexed="64"/>
      </right>
      <top style="thin">
        <color auto="1"/>
      </top>
      <bottom style="thin">
        <color auto="1"/>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style="hair">
        <color indexed="64"/>
      </bottom>
      <diagonal/>
    </border>
    <border>
      <left style="thin">
        <color indexed="64"/>
      </left>
      <right style="dotted">
        <color indexed="64"/>
      </right>
      <top style="hair">
        <color indexed="64"/>
      </top>
      <bottom style="thin">
        <color indexed="64"/>
      </bottom>
      <diagonal/>
    </border>
    <border>
      <left style="thin">
        <color indexed="64"/>
      </left>
      <right style="dotted">
        <color indexed="64"/>
      </right>
      <top style="thin">
        <color indexed="64"/>
      </top>
      <bottom style="medium">
        <color indexed="64"/>
      </bottom>
      <diagonal/>
    </border>
    <border>
      <left style="thin">
        <color indexed="64"/>
      </left>
      <right style="dotted">
        <color indexed="64"/>
      </right>
      <top/>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ashDotDot">
        <color indexed="64"/>
      </right>
      <top style="thin">
        <color indexed="64"/>
      </top>
      <bottom style="thin">
        <color indexed="64"/>
      </bottom>
      <diagonal/>
    </border>
    <border>
      <left style="dashDotDot">
        <color indexed="64"/>
      </left>
      <right style="thin">
        <color indexed="64"/>
      </right>
      <top style="thin">
        <color indexed="64"/>
      </top>
      <bottom style="thin">
        <color indexed="64"/>
      </bottom>
      <diagonal/>
    </border>
    <border>
      <left/>
      <right style="dashDotDot">
        <color indexed="64"/>
      </right>
      <top style="thin">
        <color indexed="64"/>
      </top>
      <bottom style="thin">
        <color indexed="64"/>
      </bottom>
      <diagonal/>
    </border>
    <border diagonalUp="1">
      <left style="thin">
        <color indexed="64"/>
      </left>
      <right/>
      <top style="thin">
        <color indexed="64"/>
      </top>
      <bottom style="thin">
        <color indexed="64"/>
      </bottom>
      <diagonal style="dashDotDot">
        <color indexed="64"/>
      </diagonal>
    </border>
    <border diagonalUp="1">
      <left/>
      <right style="dashDotDot">
        <color indexed="64"/>
      </right>
      <top style="thin">
        <color indexed="64"/>
      </top>
      <bottom style="thin">
        <color indexed="64"/>
      </bottom>
      <diagonal style="dashDotDot">
        <color indexed="64"/>
      </diagonal>
    </border>
    <border>
      <left style="dashDotDot">
        <color indexed="64"/>
      </left>
      <right style="dashDotDot">
        <color indexed="64"/>
      </right>
      <top style="thin">
        <color indexed="64"/>
      </top>
      <bottom/>
      <diagonal/>
    </border>
    <border>
      <left style="dashDotDot">
        <color indexed="64"/>
      </left>
      <right style="dashDotDot">
        <color indexed="64"/>
      </right>
      <top/>
      <bottom style="thin">
        <color indexed="64"/>
      </bottom>
      <diagonal/>
    </border>
    <border>
      <left style="medium">
        <color indexed="64"/>
      </left>
      <right style="dashDotDot">
        <color indexed="64"/>
      </right>
      <top style="medium">
        <color indexed="64"/>
      </top>
      <bottom style="thin">
        <color indexed="64"/>
      </bottom>
      <diagonal/>
    </border>
    <border>
      <left style="dashDotDot">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dashDotDot">
        <color indexed="64"/>
      </right>
      <top style="thin">
        <color indexed="64"/>
      </top>
      <bottom style="thin">
        <color indexed="64"/>
      </bottom>
      <diagonal/>
    </border>
    <border diagonalUp="1">
      <left/>
      <right style="medium">
        <color indexed="64"/>
      </right>
      <top style="thin">
        <color indexed="64"/>
      </top>
      <bottom style="thin">
        <color indexed="64"/>
      </bottom>
      <diagonal style="dashDotDot">
        <color indexed="64"/>
      </diagonal>
    </border>
    <border>
      <left style="dashDotDot">
        <color indexed="64"/>
      </left>
      <right style="medium">
        <color indexed="64"/>
      </right>
      <top style="thin">
        <color indexed="64"/>
      </top>
      <bottom/>
      <diagonal/>
    </border>
    <border>
      <left style="dashDotDot">
        <color indexed="64"/>
      </left>
      <right style="medium">
        <color indexed="64"/>
      </right>
      <top/>
      <bottom style="thin">
        <color indexed="64"/>
      </bottom>
      <diagonal/>
    </border>
    <border>
      <left style="medium">
        <color indexed="64"/>
      </left>
      <right style="dashDotDot">
        <color indexed="64"/>
      </right>
      <top style="thin">
        <color indexed="64"/>
      </top>
      <bottom style="medium">
        <color indexed="64"/>
      </bottom>
      <diagonal/>
    </border>
    <border>
      <left style="dashDotDot">
        <color indexed="64"/>
      </left>
      <right style="thin">
        <color indexed="64"/>
      </right>
      <top style="thin">
        <color indexed="64"/>
      </top>
      <bottom style="medium">
        <color indexed="64"/>
      </bottom>
      <diagonal/>
    </border>
    <border>
      <left style="thin">
        <color indexed="64"/>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dashDot">
        <color indexed="64"/>
      </left>
      <right style="medium">
        <color indexed="64"/>
      </right>
      <top style="medium">
        <color indexed="64"/>
      </top>
      <bottom style="thin">
        <color auto="1"/>
      </bottom>
      <diagonal/>
    </border>
    <border>
      <left style="dashDot">
        <color indexed="64"/>
      </left>
      <right style="medium">
        <color indexed="64"/>
      </right>
      <top style="thin">
        <color auto="1"/>
      </top>
      <bottom style="thin">
        <color auto="1"/>
      </bottom>
      <diagonal/>
    </border>
    <border>
      <left style="dashDot">
        <color indexed="64"/>
      </left>
      <right style="medium">
        <color indexed="64"/>
      </right>
      <top style="thin">
        <color auto="1"/>
      </top>
      <bottom style="medium">
        <color indexed="64"/>
      </bottom>
      <diagonal/>
    </border>
    <border>
      <left style="double">
        <color indexed="64"/>
      </left>
      <right/>
      <top style="thin">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right style="thin">
        <color indexed="64"/>
      </right>
      <top/>
      <bottom style="medium">
        <color indexed="64"/>
      </bottom>
      <diagonal/>
    </border>
    <border>
      <left/>
      <right style="medium">
        <color indexed="64"/>
      </right>
      <top style="thin">
        <color indexed="64"/>
      </top>
      <bottom/>
      <diagonal/>
    </border>
    <border>
      <left style="dashDot">
        <color indexed="64"/>
      </left>
      <right style="medium">
        <color indexed="64"/>
      </right>
      <top style="thin">
        <color auto="1"/>
      </top>
      <bottom/>
      <diagonal/>
    </border>
    <border>
      <left style="thin">
        <color indexed="64"/>
      </left>
      <right style="thin">
        <color indexed="64"/>
      </right>
      <top style="medium">
        <color indexed="64"/>
      </top>
      <bottom style="medium">
        <color indexed="64"/>
      </bottom>
      <diagonal/>
    </border>
    <border>
      <left style="dashDot">
        <color indexed="64"/>
      </left>
      <right/>
      <top style="medium">
        <color indexed="64"/>
      </top>
      <bottom style="medium">
        <color indexed="64"/>
      </bottom>
      <diagonal/>
    </border>
    <border>
      <left style="dashDot">
        <color indexed="64"/>
      </left>
      <right style="medium">
        <color indexed="64"/>
      </right>
      <top/>
      <bottom style="medium">
        <color indexed="64"/>
      </bottom>
      <diagonal/>
    </border>
    <border>
      <left style="thin">
        <color indexed="64"/>
      </left>
      <right/>
      <top style="medium">
        <color indexed="64"/>
      </top>
      <bottom/>
      <diagonal/>
    </border>
    <border>
      <left style="double">
        <color indexed="64"/>
      </left>
      <right style="thin">
        <color indexed="64"/>
      </right>
      <top style="thin">
        <color auto="1"/>
      </top>
      <bottom style="double">
        <color indexed="64"/>
      </bottom>
      <diagonal/>
    </border>
    <border>
      <left style="double">
        <color indexed="64"/>
      </left>
      <right style="thin">
        <color indexed="64"/>
      </right>
      <top/>
      <bottom style="hair">
        <color indexed="64"/>
      </bottom>
      <diagonal/>
    </border>
    <border>
      <left style="double">
        <color indexed="64"/>
      </left>
      <right style="thin">
        <color indexed="64"/>
      </right>
      <top style="hair">
        <color indexed="64"/>
      </top>
      <bottom style="double">
        <color indexed="64"/>
      </bottom>
      <diagonal/>
    </border>
    <border>
      <left style="double">
        <color indexed="64"/>
      </left>
      <right style="thin">
        <color indexed="64"/>
      </right>
      <top/>
      <bottom style="double">
        <color indexed="64"/>
      </bottom>
      <diagonal/>
    </border>
    <border>
      <left style="double">
        <color indexed="64"/>
      </left>
      <right style="thin">
        <color indexed="64"/>
      </right>
      <top style="double">
        <color indexed="64"/>
      </top>
      <bottom style="hair">
        <color indexed="64"/>
      </bottom>
      <diagonal/>
    </border>
    <border>
      <left style="double">
        <color indexed="64"/>
      </left>
      <right style="thin">
        <color indexed="64"/>
      </right>
      <top/>
      <bottom style="medium">
        <color indexed="64"/>
      </bottom>
      <diagonal/>
    </border>
    <border>
      <left style="thin">
        <color indexed="64"/>
      </left>
      <right/>
      <top style="thin">
        <color indexed="64"/>
      </top>
      <bottom style="double">
        <color indexed="64"/>
      </bottom>
      <diagonal/>
    </border>
    <border>
      <left style="medium">
        <color indexed="64"/>
      </left>
      <right style="double">
        <color indexed="64"/>
      </right>
      <top style="thin">
        <color indexed="64"/>
      </top>
      <bottom style="medium">
        <color indexed="64"/>
      </bottom>
      <diagonal/>
    </border>
    <border>
      <left style="double">
        <color indexed="64"/>
      </left>
      <right/>
      <top/>
      <bottom style="double">
        <color indexed="64"/>
      </bottom>
      <diagonal/>
    </border>
    <border>
      <left style="double">
        <color indexed="64"/>
      </left>
      <right/>
      <top style="double">
        <color indexed="64"/>
      </top>
      <bottom style="double">
        <color indexed="64"/>
      </bottom>
      <diagonal/>
    </border>
    <border>
      <left style="thin">
        <color indexed="64"/>
      </left>
      <right style="medium">
        <color indexed="64"/>
      </right>
      <top style="double">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medium">
        <color indexed="64"/>
      </top>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diagonalUp="1">
      <left style="thin">
        <color indexed="64"/>
      </left>
      <right style="thin">
        <color indexed="64"/>
      </right>
      <top style="double">
        <color indexed="64"/>
      </top>
      <bottom style="thin">
        <color indexed="64"/>
      </bottom>
      <diagonal style="dashDotDot">
        <color indexed="64"/>
      </diagonal>
    </border>
    <border diagonalUp="1">
      <left style="thin">
        <color indexed="64"/>
      </left>
      <right style="medium">
        <color indexed="64"/>
      </right>
      <top style="double">
        <color indexed="64"/>
      </top>
      <bottom style="thin">
        <color indexed="64"/>
      </bottom>
      <diagonal style="dashDotDot">
        <color indexed="64"/>
      </diagonal>
    </border>
    <border>
      <left style="medium">
        <color rgb="FF000000"/>
      </left>
      <right/>
      <top style="medium">
        <color rgb="FF000000"/>
      </top>
      <bottom style="thin">
        <color auto="1"/>
      </bottom>
      <diagonal/>
    </border>
    <border>
      <left/>
      <right style="thin">
        <color indexed="64"/>
      </right>
      <top style="medium">
        <color rgb="FF000000"/>
      </top>
      <bottom style="thin">
        <color indexed="64"/>
      </bottom>
      <diagonal/>
    </border>
    <border>
      <left style="thin">
        <color indexed="64"/>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top style="thin">
        <color indexed="64"/>
      </top>
      <bottom style="thin">
        <color indexed="64"/>
      </bottom>
      <diagonal/>
    </border>
    <border>
      <left/>
      <right style="medium">
        <color rgb="FF000000"/>
      </right>
      <top style="thin">
        <color auto="1"/>
      </top>
      <bottom style="thin">
        <color indexed="64"/>
      </bottom>
      <diagonal/>
    </border>
    <border>
      <left style="medium">
        <color rgb="FF000000"/>
      </left>
      <right/>
      <top style="thin">
        <color auto="1"/>
      </top>
      <bottom style="medium">
        <color rgb="FF000000"/>
      </bottom>
      <diagonal/>
    </border>
    <border>
      <left/>
      <right style="thin">
        <color indexed="64"/>
      </right>
      <top style="thin">
        <color indexed="64"/>
      </top>
      <bottom style="medium">
        <color rgb="FF000000"/>
      </bottom>
      <diagonal/>
    </border>
    <border>
      <left style="thin">
        <color indexed="64"/>
      </left>
      <right/>
      <top style="thin">
        <color auto="1"/>
      </top>
      <bottom style="medium">
        <color rgb="FF000000"/>
      </bottom>
      <diagonal/>
    </border>
    <border>
      <left/>
      <right style="medium">
        <color rgb="FF000000"/>
      </right>
      <top style="thin">
        <color indexed="64"/>
      </top>
      <bottom style="medium">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diagonal/>
    </border>
    <border>
      <left/>
      <right/>
      <top/>
      <bottom style="thin">
        <color rgb="FF000000"/>
      </bottom>
      <diagonal/>
    </border>
    <border>
      <left style="hair">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top style="thin">
        <color rgb="FF000000"/>
      </top>
      <bottom style="thin">
        <color auto="1"/>
      </bottom>
      <diagonal/>
    </border>
    <border>
      <left style="hair">
        <color indexed="64"/>
      </left>
      <right style="thin">
        <color indexed="64"/>
      </right>
      <top style="thin">
        <color rgb="FF000000"/>
      </top>
      <bottom style="thin">
        <color indexed="64"/>
      </bottom>
      <diagonal/>
    </border>
    <border>
      <left style="thin">
        <color indexed="64"/>
      </left>
      <right style="thin">
        <color rgb="FF000000"/>
      </right>
      <top style="thin">
        <color rgb="FF000000"/>
      </top>
      <bottom style="thin">
        <color auto="1"/>
      </bottom>
      <diagonal/>
    </border>
    <border>
      <left style="thin">
        <color rgb="FF000000"/>
      </left>
      <right style="thin">
        <color indexed="64"/>
      </right>
      <top style="thin">
        <color indexed="64"/>
      </top>
      <bottom style="thin">
        <color indexed="64"/>
      </bottom>
      <diagonal/>
    </border>
    <border>
      <left style="thin">
        <color indexed="64"/>
      </left>
      <right style="thin">
        <color rgb="FF000000"/>
      </right>
      <top style="thin">
        <color auto="1"/>
      </top>
      <bottom style="thin">
        <color auto="1"/>
      </bottom>
      <diagonal/>
    </border>
    <border>
      <left style="thin">
        <color rgb="FF000000"/>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auto="1"/>
      </top>
      <bottom style="thin">
        <color rgb="FF000000"/>
      </bottom>
      <diagonal/>
    </border>
    <border>
      <left style="hair">
        <color indexed="64"/>
      </left>
      <right style="thin">
        <color indexed="64"/>
      </right>
      <top style="thin">
        <color indexed="64"/>
      </top>
      <bottom style="thin">
        <color rgb="FF000000"/>
      </bottom>
      <diagonal/>
    </border>
    <border>
      <left style="thin">
        <color indexed="64"/>
      </left>
      <right style="thin">
        <color rgb="FF000000"/>
      </right>
      <top style="thin">
        <color auto="1"/>
      </top>
      <bottom style="thin">
        <color rgb="FF000000"/>
      </bottom>
      <diagonal/>
    </border>
    <border>
      <left style="double">
        <color rgb="FF000000"/>
      </left>
      <right style="thin">
        <color indexed="64"/>
      </right>
      <top style="thin">
        <color rgb="FF000000"/>
      </top>
      <bottom style="thin">
        <color indexed="64"/>
      </bottom>
      <diagonal/>
    </border>
    <border>
      <left style="double">
        <color rgb="FF000000"/>
      </left>
      <right style="thin">
        <color indexed="64"/>
      </right>
      <top style="thin">
        <color indexed="64"/>
      </top>
      <bottom style="thin">
        <color indexed="64"/>
      </bottom>
      <diagonal/>
    </border>
    <border>
      <left style="double">
        <color rgb="FF000000"/>
      </left>
      <right style="thin">
        <color indexed="64"/>
      </right>
      <top style="thin">
        <color indexed="64"/>
      </top>
      <bottom style="thin">
        <color rgb="FF000000"/>
      </bottom>
      <diagonal/>
    </border>
    <border>
      <left style="medium">
        <color theme="8"/>
      </left>
      <right style="thin">
        <color theme="8"/>
      </right>
      <top style="double">
        <color theme="8"/>
      </top>
      <bottom style="dashDotDot">
        <color theme="8"/>
      </bottom>
      <diagonal/>
    </border>
    <border>
      <left style="medium">
        <color theme="8"/>
      </left>
      <right style="thin">
        <color theme="8"/>
      </right>
      <top style="dashDotDot">
        <color theme="8"/>
      </top>
      <bottom style="dashDotDot">
        <color theme="8"/>
      </bottom>
      <diagonal/>
    </border>
    <border>
      <left style="medium">
        <color theme="4" tint="0.39997558519241921"/>
      </left>
      <right style="thin">
        <color theme="8"/>
      </right>
      <top style="medium">
        <color theme="4" tint="0.39997558519241921"/>
      </top>
      <bottom style="thin">
        <color theme="8"/>
      </bottom>
      <diagonal/>
    </border>
    <border>
      <left style="thin">
        <color theme="8"/>
      </left>
      <right style="thin">
        <color theme="8"/>
      </right>
      <top style="medium">
        <color theme="4" tint="0.39997558519241921"/>
      </top>
      <bottom style="thin">
        <color theme="8"/>
      </bottom>
      <diagonal/>
    </border>
    <border>
      <left style="thin">
        <color theme="8"/>
      </left>
      <right/>
      <top style="medium">
        <color theme="4" tint="0.39997558519241921"/>
      </top>
      <bottom/>
      <diagonal/>
    </border>
    <border>
      <left/>
      <right/>
      <top style="medium">
        <color theme="4" tint="0.39997558519241921"/>
      </top>
      <bottom/>
      <diagonal/>
    </border>
    <border>
      <left style="thin">
        <color theme="8"/>
      </left>
      <right/>
      <top style="medium">
        <color theme="4" tint="0.39997558519241921"/>
      </top>
      <bottom style="thin">
        <color theme="8"/>
      </bottom>
      <diagonal/>
    </border>
    <border>
      <left style="thin">
        <color theme="4" tint="0.39997558519241921"/>
      </left>
      <right style="thin">
        <color theme="8"/>
      </right>
      <top style="medium">
        <color theme="4" tint="0.39997558519241921"/>
      </top>
      <bottom style="thin">
        <color theme="8"/>
      </bottom>
      <diagonal/>
    </border>
    <border>
      <left style="thin">
        <color theme="8"/>
      </left>
      <right style="medium">
        <color theme="4" tint="0.39997558519241921"/>
      </right>
      <top style="medium">
        <color theme="4" tint="0.39997558519241921"/>
      </top>
      <bottom style="thin">
        <color theme="8"/>
      </bottom>
      <diagonal/>
    </border>
    <border>
      <left style="medium">
        <color theme="4" tint="0.39997558519241921"/>
      </left>
      <right style="thin">
        <color theme="8"/>
      </right>
      <top style="thin">
        <color theme="8"/>
      </top>
      <bottom style="thin">
        <color theme="8"/>
      </bottom>
      <diagonal/>
    </border>
    <border>
      <left style="thin">
        <color theme="4" tint="0.39997558519241921"/>
      </left>
      <right style="thin">
        <color theme="8"/>
      </right>
      <top style="thin">
        <color theme="8"/>
      </top>
      <bottom style="thin">
        <color theme="8"/>
      </bottom>
      <diagonal/>
    </border>
    <border>
      <left style="dashDotDot">
        <color theme="8"/>
      </left>
      <right style="medium">
        <color theme="4" tint="0.39997558519241921"/>
      </right>
      <top style="thin">
        <color theme="8"/>
      </top>
      <bottom style="thin">
        <color theme="8"/>
      </bottom>
      <diagonal/>
    </border>
    <border>
      <left style="medium">
        <color theme="4" tint="0.39997558519241921"/>
      </left>
      <right/>
      <top style="thin">
        <color theme="8"/>
      </top>
      <bottom/>
      <diagonal/>
    </border>
    <border>
      <left style="thin">
        <color theme="4" tint="0.39997558519241921"/>
      </left>
      <right/>
      <top style="thin">
        <color theme="8"/>
      </top>
      <bottom/>
      <diagonal/>
    </border>
    <border>
      <left/>
      <right style="medium">
        <color theme="4" tint="0.39997558519241921"/>
      </right>
      <top style="thin">
        <color theme="8"/>
      </top>
      <bottom/>
      <diagonal/>
    </border>
    <border>
      <left style="medium">
        <color theme="4" tint="0.39997558519241921"/>
      </left>
      <right/>
      <top style="double">
        <color theme="8"/>
      </top>
      <bottom/>
      <diagonal/>
    </border>
    <border>
      <left style="medium">
        <color theme="4" tint="0.39997558519241921"/>
      </left>
      <right/>
      <top style="double">
        <color theme="8"/>
      </top>
      <bottom style="thin">
        <color theme="8"/>
      </bottom>
      <diagonal/>
    </border>
    <border>
      <left style="thin">
        <color theme="4" tint="0.39997558519241921"/>
      </left>
      <right/>
      <top style="double">
        <color theme="8"/>
      </top>
      <bottom style="thin">
        <color theme="8"/>
      </bottom>
      <diagonal/>
    </border>
    <border>
      <left/>
      <right style="medium">
        <color theme="4" tint="0.39997558519241921"/>
      </right>
      <top style="double">
        <color theme="8"/>
      </top>
      <bottom style="thin">
        <color theme="8"/>
      </bottom>
      <diagonal/>
    </border>
    <border>
      <left style="medium">
        <color theme="4" tint="0.39997558519241921"/>
      </left>
      <right style="thin">
        <color theme="8"/>
      </right>
      <top/>
      <bottom/>
      <diagonal/>
    </border>
    <border>
      <left/>
      <right style="medium">
        <color theme="4" tint="0.39997558519241921"/>
      </right>
      <top style="thin">
        <color theme="8"/>
      </top>
      <bottom style="thin">
        <color theme="8"/>
      </bottom>
      <diagonal/>
    </border>
    <border>
      <left style="medium">
        <color theme="4" tint="0.39997558519241921"/>
      </left>
      <right/>
      <top style="thin">
        <color theme="8"/>
      </top>
      <bottom style="thin">
        <color theme="8"/>
      </bottom>
      <diagonal/>
    </border>
    <border>
      <left style="thin">
        <color theme="4" tint="0.39997558519241921"/>
      </left>
      <right/>
      <top style="thin">
        <color theme="8"/>
      </top>
      <bottom style="thin">
        <color theme="8"/>
      </bottom>
      <diagonal/>
    </border>
    <border>
      <left style="medium">
        <color theme="4" tint="0.39997558519241921"/>
      </left>
      <right style="thin">
        <color theme="8"/>
      </right>
      <top/>
      <bottom style="double">
        <color theme="8"/>
      </bottom>
      <diagonal/>
    </border>
    <border>
      <left/>
      <right style="medium">
        <color theme="4" tint="0.39997558519241921"/>
      </right>
      <top style="thin">
        <color theme="8"/>
      </top>
      <bottom style="double">
        <color theme="8"/>
      </bottom>
      <diagonal/>
    </border>
    <border>
      <left style="medium">
        <color theme="4" tint="0.39997558519241921"/>
      </left>
      <right/>
      <top style="thin">
        <color theme="8"/>
      </top>
      <bottom style="double">
        <color theme="8"/>
      </bottom>
      <diagonal/>
    </border>
    <border>
      <left style="thin">
        <color theme="4" tint="0.39997558519241921"/>
      </left>
      <right/>
      <top style="thin">
        <color theme="8"/>
      </top>
      <bottom style="double">
        <color theme="8"/>
      </bottom>
      <diagonal/>
    </border>
    <border>
      <left style="medium">
        <color theme="4" tint="0.39997558519241921"/>
      </left>
      <right/>
      <top/>
      <bottom/>
      <diagonal/>
    </border>
    <border>
      <left style="medium">
        <color theme="4" tint="0.39997558519241921"/>
      </left>
      <right/>
      <top/>
      <bottom style="thin">
        <color theme="8"/>
      </bottom>
      <diagonal/>
    </border>
    <border>
      <left style="thin">
        <color theme="4" tint="0.39997558519241921"/>
      </left>
      <right/>
      <top/>
      <bottom style="thin">
        <color theme="8"/>
      </bottom>
      <diagonal/>
    </border>
    <border>
      <left/>
      <right style="medium">
        <color theme="4" tint="0.39997558519241921"/>
      </right>
      <top/>
      <bottom style="thin">
        <color theme="8"/>
      </bottom>
      <diagonal/>
    </border>
    <border>
      <left style="medium">
        <color theme="4" tint="0.39997558519241921"/>
      </left>
      <right style="thin">
        <color theme="8"/>
      </right>
      <top/>
      <bottom style="medium">
        <color theme="4" tint="0.39997558519241921"/>
      </bottom>
      <diagonal/>
    </border>
    <border>
      <left style="thin">
        <color theme="8"/>
      </left>
      <right/>
      <top style="thin">
        <color theme="8"/>
      </top>
      <bottom style="medium">
        <color theme="4" tint="0.39997558519241921"/>
      </bottom>
      <diagonal/>
    </border>
    <border>
      <left/>
      <right/>
      <top style="thin">
        <color theme="8"/>
      </top>
      <bottom style="medium">
        <color theme="4" tint="0.39997558519241921"/>
      </bottom>
      <diagonal/>
    </border>
    <border>
      <left/>
      <right style="thin">
        <color theme="8"/>
      </right>
      <top style="thin">
        <color theme="8"/>
      </top>
      <bottom style="medium">
        <color theme="4" tint="0.39997558519241921"/>
      </bottom>
      <diagonal/>
    </border>
    <border>
      <left/>
      <right style="medium">
        <color theme="4" tint="0.39997558519241921"/>
      </right>
      <top style="thin">
        <color theme="8"/>
      </top>
      <bottom style="medium">
        <color theme="4" tint="0.39997558519241921"/>
      </bottom>
      <diagonal/>
    </border>
    <border>
      <left style="medium">
        <color theme="4" tint="0.39997558519241921"/>
      </left>
      <right/>
      <top style="thin">
        <color theme="8"/>
      </top>
      <bottom style="medium">
        <color theme="4" tint="0.39997558519241921"/>
      </bottom>
      <diagonal/>
    </border>
    <border>
      <left style="thin">
        <color theme="8"/>
      </left>
      <right style="dashDotDot">
        <color theme="8"/>
      </right>
      <top style="thin">
        <color theme="8"/>
      </top>
      <bottom style="medium">
        <color theme="4" tint="0.39997558519241921"/>
      </bottom>
      <diagonal/>
    </border>
    <border>
      <left style="dashDotDot">
        <color theme="8"/>
      </left>
      <right/>
      <top style="thin">
        <color theme="8"/>
      </top>
      <bottom style="medium">
        <color theme="4" tint="0.39997558519241921"/>
      </bottom>
      <diagonal/>
    </border>
    <border>
      <left style="thin">
        <color theme="4" tint="0.39997558519241921"/>
      </left>
      <right/>
      <top style="thin">
        <color theme="8"/>
      </top>
      <bottom style="medium">
        <color theme="4" tint="0.39997558519241921"/>
      </bottom>
      <diagonal/>
    </border>
    <border>
      <left style="thin">
        <color indexed="64"/>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medium">
        <color indexed="64"/>
      </top>
      <bottom style="double">
        <color indexed="64"/>
      </bottom>
      <diagonal/>
    </border>
    <border>
      <left style="thin">
        <color indexed="64"/>
      </left>
      <right style="double">
        <color indexed="64"/>
      </right>
      <top/>
      <bottom style="thin">
        <color indexed="64"/>
      </bottom>
      <diagonal/>
    </border>
    <border>
      <left style="dotted">
        <color indexed="64"/>
      </left>
      <right style="medium">
        <color indexed="64"/>
      </right>
      <top style="double">
        <color indexed="64"/>
      </top>
      <bottom style="thin">
        <color indexed="64"/>
      </bottom>
      <diagonal/>
    </border>
    <border>
      <left style="thin">
        <color indexed="64"/>
      </left>
      <right style="double">
        <color indexed="64"/>
      </right>
      <top style="thin">
        <color auto="1"/>
      </top>
      <bottom style="thin">
        <color auto="1"/>
      </bottom>
      <diagonal/>
    </border>
    <border>
      <left style="dotted">
        <color indexed="64"/>
      </left>
      <right style="medium">
        <color indexed="64"/>
      </right>
      <top style="thin">
        <color auto="1"/>
      </top>
      <bottom style="thin">
        <color indexed="64"/>
      </bottom>
      <diagonal/>
    </border>
    <border>
      <left style="thin">
        <color indexed="64"/>
      </left>
      <right style="double">
        <color indexed="64"/>
      </right>
      <top style="thin">
        <color auto="1"/>
      </top>
      <bottom style="medium">
        <color indexed="64"/>
      </bottom>
      <diagonal/>
    </border>
    <border>
      <left style="dotted">
        <color indexed="64"/>
      </left>
      <right style="medium">
        <color indexed="64"/>
      </right>
      <top style="thin">
        <color indexed="64"/>
      </top>
      <bottom style="medium">
        <color indexed="64"/>
      </bottom>
      <diagonal/>
    </border>
    <border>
      <left/>
      <right/>
      <top/>
      <bottom style="hair">
        <color indexed="64"/>
      </bottom>
      <diagonal/>
    </border>
    <border>
      <left/>
      <right/>
      <top style="medium">
        <color rgb="FF000000"/>
      </top>
      <bottom style="medium">
        <color rgb="FF000000"/>
      </bottom>
      <diagonal/>
    </border>
    <border>
      <left/>
      <right style="double">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style="hair">
        <color indexed="64"/>
      </top>
      <bottom style="hair">
        <color indexed="64"/>
      </bottom>
      <diagonal/>
    </border>
    <border>
      <left style="dotted">
        <color indexed="64"/>
      </left>
      <right style="dotted">
        <color indexed="64"/>
      </right>
      <top/>
      <bottom style="thin">
        <color indexed="64"/>
      </bottom>
      <diagonal/>
    </border>
    <border>
      <left style="dotted">
        <color indexed="64"/>
      </left>
      <right style="dotted">
        <color indexed="64"/>
      </right>
      <top style="thin">
        <color indexed="64"/>
      </top>
      <bottom style="hair">
        <color indexed="64"/>
      </bottom>
      <diagonal/>
    </border>
    <border>
      <left style="dotted">
        <color indexed="64"/>
      </left>
      <right style="dotted">
        <color indexed="64"/>
      </right>
      <top style="hair">
        <color indexed="64"/>
      </top>
      <bottom style="thin">
        <color indexed="64"/>
      </bottom>
      <diagonal/>
    </border>
    <border>
      <left style="dotted">
        <color indexed="64"/>
      </left>
      <right style="double">
        <color indexed="64"/>
      </right>
      <top/>
      <bottom style="thin">
        <color indexed="64"/>
      </bottom>
      <diagonal/>
    </border>
    <border>
      <left style="dotted">
        <color indexed="64"/>
      </left>
      <right style="double">
        <color indexed="64"/>
      </right>
      <top style="hair">
        <color indexed="64"/>
      </top>
      <bottom style="thin">
        <color indexed="64"/>
      </bottom>
      <diagonal/>
    </border>
    <border>
      <left style="dotted">
        <color indexed="64"/>
      </left>
      <right style="double">
        <color indexed="64"/>
      </right>
      <top style="thin">
        <color indexed="64"/>
      </top>
      <bottom style="thin">
        <color indexed="64"/>
      </bottom>
      <diagonal/>
    </border>
    <border>
      <left style="dotted">
        <color indexed="64"/>
      </left>
      <right style="double">
        <color indexed="64"/>
      </right>
      <top style="hair">
        <color indexed="64"/>
      </top>
      <bottom style="hair">
        <color indexed="64"/>
      </bottom>
      <diagonal/>
    </border>
    <border>
      <left style="dotted">
        <color indexed="64"/>
      </left>
      <right style="double">
        <color indexed="64"/>
      </right>
      <top style="dotted">
        <color indexed="64"/>
      </top>
      <bottom style="dotted">
        <color indexed="64"/>
      </bottom>
      <diagonal/>
    </border>
    <border>
      <left style="dotted">
        <color indexed="64"/>
      </left>
      <right style="double">
        <color indexed="64"/>
      </right>
      <top style="medium">
        <color indexed="64"/>
      </top>
      <bottom style="thin">
        <color indexed="64"/>
      </bottom>
      <diagonal/>
    </border>
    <border>
      <left style="dotted">
        <color indexed="64"/>
      </left>
      <right/>
      <top style="thin">
        <color indexed="64"/>
      </top>
      <bottom style="thin">
        <color indexed="64"/>
      </bottom>
      <diagonal/>
    </border>
    <border>
      <left style="dotted">
        <color indexed="64"/>
      </left>
      <right style="medium">
        <color indexed="64"/>
      </right>
      <top style="medium">
        <color indexed="64"/>
      </top>
      <bottom style="thin">
        <color indexed="64"/>
      </bottom>
      <diagonal/>
    </border>
    <border>
      <left style="dotted">
        <color indexed="64"/>
      </left>
      <right style="medium">
        <color indexed="64"/>
      </right>
      <top/>
      <bottom/>
      <diagonal/>
    </border>
    <border>
      <left style="dotted">
        <color indexed="64"/>
      </left>
      <right style="medium">
        <color indexed="64"/>
      </right>
      <top style="hair">
        <color indexed="64"/>
      </top>
      <bottom style="hair">
        <color indexed="64"/>
      </bottom>
      <diagonal/>
    </border>
    <border>
      <left style="dotted">
        <color indexed="64"/>
      </left>
      <right style="medium">
        <color indexed="64"/>
      </right>
      <top/>
      <bottom style="thin">
        <color indexed="64"/>
      </bottom>
      <diagonal/>
    </border>
    <border>
      <left style="dotted">
        <color indexed="64"/>
      </left>
      <right style="medium">
        <color indexed="64"/>
      </right>
      <top/>
      <bottom style="hair">
        <color indexed="64"/>
      </bottom>
      <diagonal/>
    </border>
    <border>
      <left style="dotted">
        <color indexed="64"/>
      </left>
      <right style="medium">
        <color indexed="64"/>
      </right>
      <top style="thin">
        <color indexed="64"/>
      </top>
      <bottom/>
      <diagonal/>
    </border>
    <border>
      <left style="dotted">
        <color indexed="64"/>
      </left>
      <right style="dotted">
        <color indexed="64"/>
      </right>
      <top style="thin">
        <color indexed="64"/>
      </top>
      <bottom style="medium">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double">
        <color indexed="64"/>
      </bottom>
      <diagonal/>
    </border>
    <border>
      <left style="thin">
        <color indexed="64"/>
      </left>
      <right/>
      <top/>
      <bottom style="double">
        <color indexed="64"/>
      </bottom>
      <diagonal/>
    </border>
    <border>
      <left style="thin">
        <color indexed="64"/>
      </left>
      <right/>
      <top style="double">
        <color indexed="64"/>
      </top>
      <bottom/>
      <diagonal/>
    </border>
    <border>
      <left style="thin">
        <color indexed="64"/>
      </left>
      <right/>
      <top style="double">
        <color indexed="64"/>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double">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double">
        <color indexed="64"/>
      </bottom>
      <diagonal/>
    </border>
    <border>
      <left style="medium">
        <color indexed="64"/>
      </left>
      <right/>
      <top/>
      <bottom style="thin">
        <color auto="1"/>
      </bottom>
      <diagonal/>
    </border>
    <border>
      <left style="thin">
        <color indexed="64"/>
      </left>
      <right/>
      <top style="hair">
        <color indexed="64"/>
      </top>
      <bottom style="medium">
        <color indexed="64"/>
      </bottom>
      <diagonal/>
    </border>
    <border>
      <left/>
      <right style="double">
        <color indexed="64"/>
      </right>
      <top/>
      <bottom/>
      <diagonal/>
    </border>
    <border>
      <left/>
      <right style="double">
        <color indexed="64"/>
      </right>
      <top style="hair">
        <color indexed="64"/>
      </top>
      <bottom style="thin">
        <color indexed="64"/>
      </bottom>
      <diagonal/>
    </border>
    <border>
      <left style="dotted">
        <color indexed="64"/>
      </left>
      <right style="dotted">
        <color indexed="64"/>
      </right>
      <top/>
      <bottom/>
      <diagonal/>
    </border>
    <border>
      <left/>
      <right style="double">
        <color indexed="64"/>
      </right>
      <top style="thin">
        <color auto="1"/>
      </top>
      <bottom style="hair">
        <color indexed="64"/>
      </bottom>
      <diagonal/>
    </border>
    <border>
      <left/>
      <right style="double">
        <color indexed="64"/>
      </right>
      <top style="hair">
        <color indexed="64"/>
      </top>
      <bottom style="hair">
        <color indexed="64"/>
      </bottom>
      <diagonal/>
    </border>
    <border>
      <left style="dotted">
        <color indexed="64"/>
      </left>
      <right style="double">
        <color indexed="64"/>
      </right>
      <top style="thin">
        <color indexed="64"/>
      </top>
      <bottom style="medium">
        <color indexed="64"/>
      </bottom>
      <diagonal/>
    </border>
    <border>
      <left style="dotted">
        <color indexed="64"/>
      </left>
      <right style="medium">
        <color indexed="64"/>
      </right>
      <top style="thin">
        <color indexed="64"/>
      </top>
      <bottom style="hair">
        <color indexed="64"/>
      </bottom>
      <diagonal/>
    </border>
    <border>
      <left style="dotted">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right style="medium">
        <color indexed="64"/>
      </right>
      <top/>
      <bottom style="thin">
        <color indexed="64"/>
      </bottom>
      <diagonal/>
    </border>
    <border>
      <left/>
      <right style="medium">
        <color theme="8"/>
      </right>
      <top style="double">
        <color theme="8"/>
      </top>
      <bottom style="dashDotDot">
        <color theme="8"/>
      </bottom>
      <diagonal/>
    </border>
    <border>
      <left style="thin">
        <color theme="8"/>
      </left>
      <right/>
      <top style="dashDotDot">
        <color theme="8"/>
      </top>
      <bottom style="double">
        <color theme="8"/>
      </bottom>
      <diagonal/>
    </border>
    <border>
      <left/>
      <right style="medium">
        <color theme="8"/>
      </right>
      <top style="dashDotDot">
        <color theme="8"/>
      </top>
      <bottom style="double">
        <color theme="8"/>
      </bottom>
      <diagonal/>
    </border>
  </borders>
  <cellStyleXfs count="16">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2" fillId="0" borderId="0"/>
    <xf numFmtId="0" fontId="2" fillId="0" borderId="0"/>
    <xf numFmtId="38" fontId="2" fillId="0" borderId="0" applyFont="0" applyFill="0" applyBorder="0" applyAlignment="0" applyProtection="0">
      <alignment vertical="center"/>
    </xf>
    <xf numFmtId="0" fontId="2" fillId="0" borderId="0"/>
    <xf numFmtId="0" fontId="21" fillId="0" borderId="0">
      <alignment vertical="center"/>
    </xf>
    <xf numFmtId="38" fontId="21" fillId="0" borderId="0" applyFont="0" applyFill="0" applyBorder="0" applyAlignment="0" applyProtection="0">
      <alignment vertical="center"/>
    </xf>
    <xf numFmtId="9" fontId="21" fillId="0" borderId="0" applyFont="0" applyFill="0" applyBorder="0" applyAlignment="0" applyProtection="0">
      <alignment vertical="center"/>
    </xf>
    <xf numFmtId="0" fontId="2" fillId="0" borderId="0"/>
    <xf numFmtId="38"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62" fillId="0" borderId="0" applyNumberFormat="0" applyFill="0" applyBorder="0" applyAlignment="0" applyProtection="0">
      <alignment vertical="center"/>
    </xf>
  </cellStyleXfs>
  <cellXfs count="1398">
    <xf numFmtId="0" fontId="0" fillId="0" borderId="0" xfId="0">
      <alignment vertical="center"/>
    </xf>
    <xf numFmtId="0" fontId="2" fillId="0" borderId="0" xfId="3" applyAlignment="1">
      <alignment vertical="center"/>
    </xf>
    <xf numFmtId="0" fontId="2" fillId="0" borderId="0" xfId="3" applyAlignment="1">
      <alignment vertical="center" shrinkToFit="1"/>
    </xf>
    <xf numFmtId="0" fontId="2" fillId="0" borderId="0" xfId="3" applyAlignment="1">
      <alignment horizontal="center" vertical="center" shrinkToFit="1"/>
    </xf>
    <xf numFmtId="0" fontId="2" fillId="0" borderId="0" xfId="4" applyAlignment="1">
      <alignment vertical="center" shrinkToFit="1"/>
    </xf>
    <xf numFmtId="0" fontId="2" fillId="0" borderId="0" xfId="4" applyAlignment="1">
      <alignment horizontal="center" vertical="center" shrinkToFit="1"/>
    </xf>
    <xf numFmtId="176" fontId="2" fillId="0" borderId="0" xfId="2" applyNumberFormat="1" applyFont="1" applyAlignment="1">
      <alignment vertical="center" shrinkToFit="1"/>
    </xf>
    <xf numFmtId="176" fontId="2" fillId="0" borderId="0" xfId="2" applyNumberFormat="1" applyFont="1">
      <alignment vertical="center"/>
    </xf>
    <xf numFmtId="177" fontId="6" fillId="0" borderId="0" xfId="3" applyNumberFormat="1" applyFont="1" applyAlignment="1">
      <alignment vertical="top" shrinkToFit="1"/>
    </xf>
    <xf numFmtId="0" fontId="8" fillId="2" borderId="0" xfId="0" applyFont="1" applyFill="1" applyAlignment="1">
      <alignment vertical="center" shrinkToFit="1"/>
    </xf>
    <xf numFmtId="0" fontId="10" fillId="2" borderId="0" xfId="0" applyFont="1" applyFill="1" applyAlignment="1">
      <alignment shrinkToFit="1"/>
    </xf>
    <xf numFmtId="0" fontId="8" fillId="2" borderId="0" xfId="0" applyFont="1" applyFill="1" applyAlignment="1">
      <alignment horizontal="right" vertical="center" shrinkToFit="1"/>
    </xf>
    <xf numFmtId="181" fontId="8" fillId="2" borderId="85" xfId="1" applyNumberFormat="1" applyFont="1" applyFill="1" applyBorder="1" applyAlignment="1">
      <alignment horizontal="center" vertical="center" shrinkToFit="1"/>
    </xf>
    <xf numFmtId="181" fontId="8" fillId="4" borderId="85" xfId="1" applyNumberFormat="1" applyFont="1" applyFill="1" applyBorder="1" applyAlignment="1">
      <alignment horizontal="center" vertical="center" shrinkToFit="1"/>
    </xf>
    <xf numFmtId="0" fontId="8" fillId="2" borderId="0" xfId="0" applyFont="1" applyFill="1" applyAlignment="1">
      <alignment horizontal="left" vertical="center" shrinkToFit="1"/>
    </xf>
    <xf numFmtId="181" fontId="8" fillId="2" borderId="0" xfId="0" applyNumberFormat="1" applyFont="1" applyFill="1" applyAlignment="1">
      <alignment vertical="center" shrinkToFit="1"/>
    </xf>
    <xf numFmtId="181" fontId="8" fillId="2" borderId="127" xfId="1" applyNumberFormat="1" applyFont="1" applyFill="1" applyBorder="1" applyAlignment="1">
      <alignment horizontal="center" vertical="center" shrinkToFit="1"/>
    </xf>
    <xf numFmtId="181" fontId="8" fillId="4" borderId="130" xfId="1" applyNumberFormat="1" applyFont="1" applyFill="1" applyBorder="1" applyAlignment="1">
      <alignment horizontal="center" vertical="center" shrinkToFit="1"/>
    </xf>
    <xf numFmtId="181" fontId="8" fillId="2" borderId="135" xfId="1" applyNumberFormat="1" applyFont="1" applyFill="1" applyBorder="1" applyAlignment="1">
      <alignment horizontal="center" vertical="center" shrinkToFit="1"/>
    </xf>
    <xf numFmtId="181" fontId="8" fillId="4" borderId="140" xfId="1" applyNumberFormat="1" applyFont="1" applyFill="1" applyBorder="1" applyAlignment="1">
      <alignment horizontal="center" vertical="center" shrinkToFit="1"/>
    </xf>
    <xf numFmtId="181" fontId="8" fillId="4" borderId="135" xfId="1" applyNumberFormat="1" applyFont="1" applyFill="1" applyBorder="1" applyAlignment="1">
      <alignment horizontal="center" vertical="center" shrinkToFit="1"/>
    </xf>
    <xf numFmtId="181" fontId="8" fillId="2" borderId="140" xfId="1" applyNumberFormat="1" applyFont="1" applyFill="1" applyBorder="1" applyAlignment="1">
      <alignment horizontal="center" vertical="center" shrinkToFit="1"/>
    </xf>
    <xf numFmtId="0" fontId="12" fillId="2" borderId="0" xfId="0" applyFont="1" applyFill="1" applyAlignment="1">
      <alignment vertical="top"/>
    </xf>
    <xf numFmtId="0" fontId="8" fillId="2" borderId="0" xfId="0" applyFont="1" applyFill="1" applyAlignment="1">
      <alignment vertical="center" wrapText="1" shrinkToFit="1"/>
    </xf>
    <xf numFmtId="0" fontId="8" fillId="2" borderId="104" xfId="0" applyFont="1" applyFill="1" applyBorder="1" applyAlignment="1">
      <alignment vertical="center" wrapText="1" shrinkToFit="1"/>
    </xf>
    <xf numFmtId="0" fontId="8" fillId="2" borderId="0" xfId="0" applyFont="1" applyFill="1">
      <alignment vertical="center"/>
    </xf>
    <xf numFmtId="0" fontId="8" fillId="2" borderId="0" xfId="0" applyFont="1" applyFill="1" applyAlignment="1">
      <alignment horizontal="right" vertical="center"/>
    </xf>
    <xf numFmtId="0" fontId="0" fillId="0" borderId="0" xfId="0" applyAlignment="1">
      <alignment horizontal="center" vertical="center" textRotation="255"/>
    </xf>
    <xf numFmtId="0" fontId="15" fillId="0" borderId="0" xfId="0" applyFont="1" applyAlignment="1">
      <alignment horizontal="center" vertical="center" shrinkToFit="1"/>
    </xf>
    <xf numFmtId="0" fontId="0" fillId="0" borderId="0" xfId="0" applyAlignment="1">
      <alignment horizontal="left" vertical="center"/>
    </xf>
    <xf numFmtId="176" fontId="2" fillId="0" borderId="23" xfId="1" applyNumberFormat="1" applyFont="1" applyBorder="1" applyAlignment="1">
      <alignment vertical="center" shrinkToFit="1"/>
    </xf>
    <xf numFmtId="176" fontId="4" fillId="6" borderId="23" xfId="1" applyNumberFormat="1" applyFont="1" applyFill="1" applyBorder="1" applyAlignment="1">
      <alignment vertical="center" shrinkToFit="1"/>
    </xf>
    <xf numFmtId="176" fontId="4" fillId="9" borderId="23" xfId="1" applyNumberFormat="1" applyFont="1" applyFill="1" applyBorder="1" applyAlignment="1">
      <alignment vertical="center" shrinkToFit="1"/>
    </xf>
    <xf numFmtId="176" fontId="4" fillId="5" borderId="23" xfId="1" applyNumberFormat="1" applyFont="1" applyFill="1" applyBorder="1" applyAlignment="1">
      <alignment vertical="center" shrinkToFit="1"/>
    </xf>
    <xf numFmtId="176" fontId="4" fillId="12" borderId="23" xfId="1" applyNumberFormat="1" applyFont="1" applyFill="1" applyBorder="1" applyAlignment="1">
      <alignment vertical="center" shrinkToFit="1"/>
    </xf>
    <xf numFmtId="9" fontId="2" fillId="0" borderId="23" xfId="2" applyFont="1" applyBorder="1" applyAlignment="1">
      <alignment vertical="center" shrinkToFit="1"/>
    </xf>
    <xf numFmtId="9" fontId="2" fillId="0" borderId="23" xfId="4" applyNumberFormat="1" applyBorder="1" applyAlignment="1">
      <alignment horizontal="center" vertical="center" shrinkToFit="1"/>
    </xf>
    <xf numFmtId="9" fontId="2" fillId="0" borderId="23" xfId="2" applyFont="1" applyBorder="1" applyAlignment="1">
      <alignment horizontal="center" vertical="center" shrinkToFit="1"/>
    </xf>
    <xf numFmtId="0" fontId="2" fillId="0" borderId="93" xfId="4" applyBorder="1" applyAlignment="1">
      <alignment vertical="center" shrinkToFit="1"/>
    </xf>
    <xf numFmtId="0" fontId="2" fillId="0" borderId="62" xfId="3" applyBorder="1" applyAlignment="1">
      <alignment vertical="center"/>
    </xf>
    <xf numFmtId="0" fontId="2" fillId="0" borderId="61" xfId="4" applyBorder="1" applyAlignment="1">
      <alignment horizontal="right" vertical="center" shrinkToFit="1"/>
    </xf>
    <xf numFmtId="0" fontId="2" fillId="0" borderId="7" xfId="4" applyBorder="1" applyAlignment="1">
      <alignment horizontal="center" vertical="center" shrinkToFit="1"/>
    </xf>
    <xf numFmtId="176" fontId="2" fillId="0" borderId="7" xfId="1" applyNumberFormat="1" applyFont="1" applyBorder="1" applyAlignment="1">
      <alignment vertical="center" shrinkToFit="1"/>
    </xf>
    <xf numFmtId="176" fontId="4" fillId="5" borderId="7" xfId="1" applyNumberFormat="1" applyFont="1" applyFill="1" applyBorder="1" applyAlignment="1">
      <alignment vertical="center" shrinkToFit="1"/>
    </xf>
    <xf numFmtId="176" fontId="4" fillId="12" borderId="7" xfId="1" applyNumberFormat="1" applyFont="1" applyFill="1" applyBorder="1" applyAlignment="1">
      <alignment vertical="center" shrinkToFit="1"/>
    </xf>
    <xf numFmtId="176" fontId="4" fillId="6" borderId="7" xfId="1" applyNumberFormat="1" applyFont="1" applyFill="1" applyBorder="1" applyAlignment="1">
      <alignment vertical="center" shrinkToFit="1"/>
    </xf>
    <xf numFmtId="176" fontId="4" fillId="10" borderId="21" xfId="1" applyNumberFormat="1" applyFont="1" applyFill="1" applyBorder="1" applyAlignment="1">
      <alignment vertical="center" shrinkToFit="1"/>
    </xf>
    <xf numFmtId="176" fontId="4" fillId="10" borderId="20" xfId="1" applyNumberFormat="1" applyFont="1" applyFill="1" applyBorder="1" applyAlignment="1">
      <alignment vertical="center" shrinkToFit="1"/>
    </xf>
    <xf numFmtId="9" fontId="2" fillId="0" borderId="7" xfId="2" applyFont="1" applyBorder="1" applyAlignment="1">
      <alignment vertical="center" shrinkToFit="1"/>
    </xf>
    <xf numFmtId="176" fontId="8" fillId="2" borderId="0" xfId="7" applyNumberFormat="1" applyFont="1" applyFill="1">
      <alignment vertical="center"/>
    </xf>
    <xf numFmtId="176" fontId="8" fillId="2" borderId="0" xfId="7" applyNumberFormat="1" applyFont="1" applyFill="1" applyAlignment="1">
      <alignment vertical="center" wrapText="1"/>
    </xf>
    <xf numFmtId="176" fontId="8" fillId="2" borderId="0" xfId="8" applyNumberFormat="1" applyFont="1" applyFill="1" applyAlignment="1">
      <alignment horizontal="center" vertical="center" wrapText="1"/>
    </xf>
    <xf numFmtId="182" fontId="2" fillId="0" borderId="23" xfId="2" applyNumberFormat="1" applyFont="1" applyBorder="1" applyAlignment="1">
      <alignment vertical="center" shrinkToFit="1"/>
    </xf>
    <xf numFmtId="49" fontId="2" fillId="2" borderId="0" xfId="4" applyNumberFormat="1" applyFill="1" applyAlignment="1">
      <alignment horizontal="center" vertical="center" shrinkToFit="1"/>
    </xf>
    <xf numFmtId="176" fontId="4" fillId="2" borderId="0" xfId="1" applyNumberFormat="1" applyFont="1" applyFill="1" applyAlignment="1">
      <alignment vertical="center" shrinkToFit="1"/>
    </xf>
    <xf numFmtId="0" fontId="2" fillId="2" borderId="0" xfId="3" applyFill="1" applyAlignment="1">
      <alignment vertical="center"/>
    </xf>
    <xf numFmtId="0" fontId="2" fillId="0" borderId="0" xfId="3" applyAlignment="1">
      <alignment horizontal="center" vertical="center"/>
    </xf>
    <xf numFmtId="0" fontId="2" fillId="0" borderId="170" xfId="4" applyBorder="1" applyAlignment="1">
      <alignment horizontal="center" vertical="center" shrinkToFit="1"/>
    </xf>
    <xf numFmtId="176" fontId="2" fillId="0" borderId="170" xfId="1" applyNumberFormat="1" applyFont="1" applyBorder="1" applyAlignment="1">
      <alignment vertical="center" shrinkToFit="1"/>
    </xf>
    <xf numFmtId="9" fontId="2" fillId="0" borderId="169" xfId="2" applyFont="1" applyBorder="1" applyAlignment="1">
      <alignment vertical="center" shrinkToFit="1"/>
    </xf>
    <xf numFmtId="9" fontId="2" fillId="0" borderId="169" xfId="2" applyFont="1" applyBorder="1" applyAlignment="1">
      <alignment horizontal="center" vertical="center" shrinkToFit="1"/>
    </xf>
    <xf numFmtId="0" fontId="2" fillId="0" borderId="179" xfId="4" applyBorder="1" applyAlignment="1">
      <alignment horizontal="center" vertical="center" shrinkToFit="1"/>
    </xf>
    <xf numFmtId="176" fontId="2" fillId="0" borderId="179" xfId="1" applyNumberFormat="1" applyFont="1" applyBorder="1" applyAlignment="1">
      <alignment vertical="center" shrinkToFit="1"/>
    </xf>
    <xf numFmtId="176" fontId="2" fillId="0" borderId="183" xfId="1" applyNumberFormat="1" applyFont="1" applyBorder="1" applyAlignment="1">
      <alignment vertical="center" shrinkToFit="1"/>
    </xf>
    <xf numFmtId="176" fontId="2" fillId="0" borderId="184" xfId="1" applyNumberFormat="1" applyFont="1" applyBorder="1" applyAlignment="1">
      <alignment vertical="center" shrinkToFit="1"/>
    </xf>
    <xf numFmtId="0" fontId="24" fillId="0" borderId="0" xfId="3" applyFont="1" applyAlignment="1">
      <alignment horizontal="center" shrinkToFit="1"/>
    </xf>
    <xf numFmtId="0" fontId="24" fillId="0" borderId="0" xfId="3" applyFont="1"/>
    <xf numFmtId="182" fontId="2" fillId="0" borderId="7" xfId="2" applyNumberFormat="1" applyFont="1" applyBorder="1" applyAlignment="1">
      <alignment vertical="center" shrinkToFit="1"/>
    </xf>
    <xf numFmtId="0" fontId="2" fillId="4" borderId="23" xfId="4" applyFill="1" applyBorder="1" applyAlignment="1">
      <alignment horizontal="center" vertical="center" shrinkToFit="1"/>
    </xf>
    <xf numFmtId="0" fontId="2" fillId="9" borderId="23" xfId="4" applyFill="1" applyBorder="1" applyAlignment="1">
      <alignment horizontal="center" vertical="center" shrinkToFit="1"/>
    </xf>
    <xf numFmtId="178" fontId="2" fillId="0" borderId="23" xfId="3" applyNumberFormat="1" applyBorder="1" applyAlignment="1">
      <alignment horizontal="center" vertical="center"/>
    </xf>
    <xf numFmtId="38" fontId="2" fillId="0" borderId="23" xfId="1" applyFont="1" applyBorder="1">
      <alignment vertical="center"/>
    </xf>
    <xf numFmtId="0" fontId="2" fillId="4" borderId="62" xfId="4" applyFill="1" applyBorder="1" applyAlignment="1">
      <alignment horizontal="center" vertical="center" shrinkToFit="1"/>
    </xf>
    <xf numFmtId="176" fontId="2" fillId="0" borderId="10" xfId="1" applyNumberFormat="1" applyFont="1" applyBorder="1" applyAlignment="1">
      <alignment vertical="center" shrinkToFit="1"/>
    </xf>
    <xf numFmtId="178" fontId="2" fillId="11" borderId="23" xfId="3" applyNumberFormat="1" applyFill="1" applyBorder="1" applyAlignment="1">
      <alignment horizontal="center" vertical="center"/>
    </xf>
    <xf numFmtId="0" fontId="2" fillId="9" borderId="188" xfId="4" applyFill="1" applyBorder="1" applyAlignment="1">
      <alignment horizontal="center" vertical="center" shrinkToFit="1"/>
    </xf>
    <xf numFmtId="176" fontId="2" fillId="0" borderId="189" xfId="1" applyNumberFormat="1" applyFont="1" applyBorder="1" applyAlignment="1">
      <alignment vertical="center" shrinkToFit="1"/>
    </xf>
    <xf numFmtId="176" fontId="2" fillId="5" borderId="10" xfId="1" applyNumberFormat="1" applyFont="1" applyFill="1" applyBorder="1" applyAlignment="1">
      <alignment vertical="center" shrinkToFit="1"/>
    </xf>
    <xf numFmtId="176" fontId="2" fillId="5" borderId="189" xfId="1" applyNumberFormat="1" applyFont="1" applyFill="1" applyBorder="1" applyAlignment="1">
      <alignment vertical="center" shrinkToFit="1"/>
    </xf>
    <xf numFmtId="176" fontId="2" fillId="5" borderId="185" xfId="1" applyNumberFormat="1" applyFont="1" applyFill="1" applyBorder="1" applyAlignment="1">
      <alignment vertical="center" shrinkToFit="1"/>
    </xf>
    <xf numFmtId="176" fontId="2" fillId="5" borderId="190" xfId="1" applyNumberFormat="1" applyFont="1" applyFill="1" applyBorder="1" applyAlignment="1">
      <alignment vertical="center" shrinkToFit="1"/>
    </xf>
    <xf numFmtId="0" fontId="24" fillId="0" borderId="0" xfId="4" applyFont="1" applyAlignment="1">
      <alignment vertical="top" shrinkToFit="1"/>
    </xf>
    <xf numFmtId="176" fontId="2" fillId="11" borderId="23" xfId="1" applyNumberFormat="1" applyFont="1" applyFill="1" applyBorder="1" applyAlignment="1">
      <alignment vertical="center" shrinkToFit="1"/>
    </xf>
    <xf numFmtId="0" fontId="20" fillId="0" borderId="0" xfId="3" applyFont="1" applyAlignment="1">
      <alignment horizontal="center" vertical="center" shrinkToFit="1"/>
    </xf>
    <xf numFmtId="0" fontId="8" fillId="2" borderId="0" xfId="0" applyFont="1" applyFill="1" applyAlignment="1">
      <alignment vertical="top" shrinkToFit="1"/>
    </xf>
    <xf numFmtId="176" fontId="21" fillId="0" borderId="0" xfId="7" applyNumberFormat="1">
      <alignment vertical="center"/>
    </xf>
    <xf numFmtId="0" fontId="2" fillId="0" borderId="0" xfId="10" applyAlignment="1" applyProtection="1">
      <alignment vertical="center"/>
      <protection locked="0"/>
    </xf>
    <xf numFmtId="0" fontId="9" fillId="2" borderId="0" xfId="0" applyFont="1" applyFill="1" applyAlignment="1">
      <alignment shrinkToFit="1"/>
    </xf>
    <xf numFmtId="176" fontId="21" fillId="0" borderId="165" xfId="7" applyNumberFormat="1" applyBorder="1">
      <alignment vertical="center"/>
    </xf>
    <xf numFmtId="176" fontId="21" fillId="0" borderId="166" xfId="7" applyNumberFormat="1" applyBorder="1">
      <alignment vertical="center"/>
    </xf>
    <xf numFmtId="176" fontId="21" fillId="0" borderId="167" xfId="7" applyNumberFormat="1" applyBorder="1">
      <alignment vertical="center"/>
    </xf>
    <xf numFmtId="0" fontId="28" fillId="0" borderId="45" xfId="10" applyFont="1" applyBorder="1"/>
    <xf numFmtId="176" fontId="21" fillId="0" borderId="164" xfId="7" applyNumberFormat="1" applyBorder="1">
      <alignment vertical="center"/>
    </xf>
    <xf numFmtId="0" fontId="2" fillId="0" borderId="45" xfId="10" applyBorder="1"/>
    <xf numFmtId="0" fontId="2" fillId="0" borderId="164" xfId="10" applyBorder="1"/>
    <xf numFmtId="0" fontId="31" fillId="0" borderId="164" xfId="10" applyFont="1" applyBorder="1"/>
    <xf numFmtId="0" fontId="31" fillId="0" borderId="45" xfId="10" applyFont="1" applyBorder="1"/>
    <xf numFmtId="0" fontId="32" fillId="0" borderId="164" xfId="10" applyFont="1" applyBorder="1" applyAlignment="1">
      <alignment horizontal="left"/>
    </xf>
    <xf numFmtId="0" fontId="7" fillId="0" borderId="164" xfId="10" applyFont="1" applyBorder="1" applyAlignment="1">
      <alignment horizontal="right"/>
    </xf>
    <xf numFmtId="176" fontId="21" fillId="0" borderId="117" xfId="7" applyNumberFormat="1" applyBorder="1">
      <alignment vertical="center"/>
    </xf>
    <xf numFmtId="176" fontId="21" fillId="0" borderId="63" xfId="7" applyNumberFormat="1" applyBorder="1">
      <alignment vertical="center"/>
    </xf>
    <xf numFmtId="0" fontId="2" fillId="0" borderId="63" xfId="10" applyBorder="1"/>
    <xf numFmtId="0" fontId="2" fillId="0" borderId="168" xfId="10" applyBorder="1"/>
    <xf numFmtId="178" fontId="4" fillId="2" borderId="23" xfId="3" applyNumberFormat="1" applyFont="1" applyFill="1" applyBorder="1" applyAlignment="1">
      <alignment horizontal="center" vertical="center" wrapText="1"/>
    </xf>
    <xf numFmtId="184" fontId="4" fillId="2" borderId="23" xfId="1" applyNumberFormat="1" applyFont="1" applyFill="1" applyBorder="1" applyAlignment="1">
      <alignment vertical="center" shrinkToFit="1"/>
    </xf>
    <xf numFmtId="176" fontId="2" fillId="0" borderId="0" xfId="1" applyNumberFormat="1" applyFont="1" applyAlignment="1">
      <alignment vertical="center" shrinkToFit="1"/>
    </xf>
    <xf numFmtId="176" fontId="2" fillId="9" borderId="154" xfId="1" applyNumberFormat="1" applyFont="1" applyFill="1" applyBorder="1" applyAlignment="1">
      <alignment vertical="center" shrinkToFit="1"/>
    </xf>
    <xf numFmtId="182" fontId="2" fillId="0" borderId="23" xfId="2" applyNumberFormat="1" applyFont="1" applyBorder="1" applyAlignment="1">
      <alignment horizontal="center" vertical="center"/>
    </xf>
    <xf numFmtId="187" fontId="2" fillId="0" borderId="23" xfId="2" applyNumberFormat="1" applyFont="1" applyBorder="1" applyAlignment="1">
      <alignment horizontal="center" vertical="center"/>
    </xf>
    <xf numFmtId="179" fontId="2" fillId="0" borderId="23" xfId="2" applyNumberFormat="1" applyFont="1" applyBorder="1" applyAlignment="1">
      <alignment horizontal="center" vertical="center"/>
    </xf>
    <xf numFmtId="187" fontId="2" fillId="0" borderId="96" xfId="2" applyNumberFormat="1" applyFont="1" applyBorder="1" applyAlignment="1">
      <alignment horizontal="center" vertical="center"/>
    </xf>
    <xf numFmtId="178" fontId="4" fillId="9" borderId="23" xfId="3" applyNumberFormat="1" applyFont="1" applyFill="1" applyBorder="1" applyAlignment="1">
      <alignment horizontal="center" vertical="center"/>
    </xf>
    <xf numFmtId="38" fontId="4" fillId="9" borderId="23" xfId="1" applyFont="1" applyFill="1" applyBorder="1">
      <alignment vertical="center"/>
    </xf>
    <xf numFmtId="179" fontId="2" fillId="0" borderId="96" xfId="2" applyNumberFormat="1" applyFont="1" applyBorder="1" applyAlignment="1">
      <alignment horizontal="center" vertical="center"/>
    </xf>
    <xf numFmtId="182" fontId="2" fillId="0" borderId="96" xfId="2" applyNumberFormat="1" applyFont="1" applyBorder="1" applyAlignment="1">
      <alignment horizontal="center" vertical="center"/>
    </xf>
    <xf numFmtId="9" fontId="2" fillId="0" borderId="0" xfId="2" applyFont="1">
      <alignment vertical="center"/>
    </xf>
    <xf numFmtId="182" fontId="2" fillId="0" borderId="0" xfId="2" applyNumberFormat="1" applyFont="1">
      <alignment vertical="center"/>
    </xf>
    <xf numFmtId="38" fontId="2" fillId="0" borderId="0" xfId="1" applyFont="1" applyAlignment="1">
      <alignment vertical="center"/>
    </xf>
    <xf numFmtId="176" fontId="4" fillId="9" borderId="10" xfId="1" applyNumberFormat="1" applyFont="1" applyFill="1" applyBorder="1" applyAlignment="1">
      <alignment vertical="center" shrinkToFit="1"/>
    </xf>
    <xf numFmtId="182" fontId="2" fillId="0" borderId="0" xfId="2" applyNumberFormat="1" applyFont="1" applyBorder="1" applyAlignment="1">
      <alignment vertical="center" shrinkToFit="1"/>
    </xf>
    <xf numFmtId="176" fontId="2" fillId="2" borderId="32" xfId="1" applyNumberFormat="1" applyFont="1" applyFill="1" applyBorder="1" applyAlignment="1">
      <alignment vertical="center" shrinkToFit="1"/>
    </xf>
    <xf numFmtId="176" fontId="2" fillId="2" borderId="198" xfId="1" applyNumberFormat="1" applyFont="1" applyFill="1" applyBorder="1" applyAlignment="1">
      <alignment vertical="center" shrinkToFit="1"/>
    </xf>
    <xf numFmtId="176" fontId="2" fillId="0" borderId="187" xfId="1" applyNumberFormat="1" applyFont="1" applyBorder="1" applyAlignment="1">
      <alignment vertical="center" shrinkToFit="1"/>
    </xf>
    <xf numFmtId="176" fontId="2" fillId="0" borderId="200" xfId="1" applyNumberFormat="1" applyFont="1" applyBorder="1" applyAlignment="1">
      <alignment vertical="center" shrinkToFit="1"/>
    </xf>
    <xf numFmtId="176" fontId="2" fillId="0" borderId="194" xfId="1" applyNumberFormat="1" applyFont="1" applyBorder="1" applyAlignment="1">
      <alignment vertical="center" shrinkToFit="1"/>
    </xf>
    <xf numFmtId="176" fontId="2" fillId="0" borderId="201" xfId="1" applyNumberFormat="1" applyFont="1" applyBorder="1" applyAlignment="1">
      <alignment vertical="center" shrinkToFit="1"/>
    </xf>
    <xf numFmtId="182" fontId="4" fillId="9" borderId="23" xfId="2" applyNumberFormat="1" applyFont="1" applyFill="1" applyBorder="1" applyAlignment="1">
      <alignment vertical="center" shrinkToFit="1"/>
    </xf>
    <xf numFmtId="182" fontId="4" fillId="9" borderId="7" xfId="2" applyNumberFormat="1" applyFont="1" applyFill="1" applyBorder="1" applyAlignment="1">
      <alignment vertical="center" shrinkToFit="1"/>
    </xf>
    <xf numFmtId="176" fontId="36" fillId="0" borderId="0" xfId="3" applyNumberFormat="1" applyFont="1" applyAlignment="1">
      <alignment vertical="top"/>
    </xf>
    <xf numFmtId="179" fontId="6" fillId="0" borderId="0" xfId="4" applyNumberFormat="1" applyFont="1" applyAlignment="1">
      <alignment horizontal="center" shrinkToFit="1"/>
    </xf>
    <xf numFmtId="176" fontId="4" fillId="9" borderId="1" xfId="1" applyNumberFormat="1" applyFont="1" applyFill="1" applyBorder="1" applyAlignment="1">
      <alignment vertical="center" shrinkToFit="1"/>
    </xf>
    <xf numFmtId="0" fontId="36" fillId="0" borderId="41" xfId="3" applyFont="1" applyBorder="1" applyAlignment="1">
      <alignment vertical="center" wrapText="1"/>
    </xf>
    <xf numFmtId="0" fontId="2" fillId="0" borderId="23" xfId="0" applyFont="1" applyBorder="1" applyAlignment="1">
      <alignment horizontal="center" vertical="center"/>
    </xf>
    <xf numFmtId="0" fontId="2" fillId="0" borderId="214" xfId="0" applyFont="1" applyBorder="1" applyAlignment="1">
      <alignment horizontal="center" vertical="center"/>
    </xf>
    <xf numFmtId="9" fontId="2" fillId="0" borderId="227" xfId="2" applyFont="1" applyBorder="1" applyAlignment="1">
      <alignment horizontal="center" vertical="center" shrinkToFit="1"/>
    </xf>
    <xf numFmtId="9" fontId="2" fillId="0" borderId="116" xfId="2" applyFont="1" applyBorder="1" applyAlignment="1">
      <alignment horizontal="center" vertical="center" shrinkToFit="1"/>
    </xf>
    <xf numFmtId="9" fontId="2" fillId="0" borderId="228" xfId="2" applyFont="1" applyBorder="1" applyAlignment="1">
      <alignment horizontal="center" vertical="center" shrinkToFit="1"/>
    </xf>
    <xf numFmtId="9" fontId="2" fillId="0" borderId="229" xfId="2" applyFont="1" applyBorder="1" applyAlignment="1">
      <alignment horizontal="center" vertical="center" shrinkToFit="1"/>
    </xf>
    <xf numFmtId="182" fontId="2" fillId="3" borderId="23" xfId="2" applyNumberFormat="1" applyFont="1" applyFill="1" applyBorder="1" applyAlignment="1">
      <alignment horizontal="center" vertical="center" shrinkToFit="1"/>
    </xf>
    <xf numFmtId="182" fontId="2" fillId="3" borderId="7" xfId="2" applyNumberFormat="1" applyFont="1" applyFill="1" applyBorder="1" applyAlignment="1">
      <alignment horizontal="center" vertical="center" shrinkToFit="1"/>
    </xf>
    <xf numFmtId="182" fontId="2" fillId="0" borderId="23" xfId="2" applyNumberFormat="1" applyFont="1" applyBorder="1" applyAlignment="1">
      <alignment horizontal="center" vertical="center" shrinkToFit="1"/>
    </xf>
    <xf numFmtId="182" fontId="2" fillId="0" borderId="7" xfId="2" applyNumberFormat="1" applyFont="1" applyBorder="1" applyAlignment="1">
      <alignment horizontal="center" vertical="center" shrinkToFit="1"/>
    </xf>
    <xf numFmtId="182" fontId="2" fillId="0" borderId="21" xfId="2" applyNumberFormat="1" applyFont="1" applyBorder="1" applyAlignment="1">
      <alignment horizontal="center" vertical="center" shrinkToFit="1"/>
    </xf>
    <xf numFmtId="182" fontId="2" fillId="0" borderId="20" xfId="2" applyNumberFormat="1" applyFont="1" applyBorder="1" applyAlignment="1">
      <alignment horizontal="center" vertical="center" shrinkToFit="1"/>
    </xf>
    <xf numFmtId="176" fontId="2" fillId="0" borderId="23" xfId="3" applyNumberFormat="1" applyBorder="1" applyAlignment="1">
      <alignment vertical="center"/>
    </xf>
    <xf numFmtId="0" fontId="2" fillId="0" borderId="23" xfId="4" applyBorder="1" applyAlignment="1">
      <alignment horizontal="center" vertical="center" shrinkToFit="1"/>
    </xf>
    <xf numFmtId="188" fontId="2" fillId="0" borderId="23" xfId="4" applyNumberFormat="1" applyBorder="1" applyAlignment="1">
      <alignment horizontal="center" vertical="center" shrinkToFit="1"/>
    </xf>
    <xf numFmtId="189" fontId="2" fillId="0" borderId="23" xfId="4" applyNumberFormat="1" applyBorder="1" applyAlignment="1">
      <alignment horizontal="center" vertical="center" shrinkToFit="1"/>
    </xf>
    <xf numFmtId="189" fontId="2" fillId="0" borderId="23" xfId="2" applyNumberFormat="1" applyFont="1" applyFill="1" applyBorder="1" applyAlignment="1">
      <alignment horizontal="center" vertical="center" shrinkToFit="1"/>
    </xf>
    <xf numFmtId="9" fontId="2" fillId="0" borderId="23" xfId="2" applyFont="1" applyFill="1" applyBorder="1" applyAlignment="1">
      <alignment horizontal="center" vertical="center" shrinkToFit="1"/>
    </xf>
    <xf numFmtId="9" fontId="2" fillId="0" borderId="110" xfId="2" applyFont="1" applyBorder="1" applyAlignment="1">
      <alignment vertical="center"/>
    </xf>
    <xf numFmtId="0" fontId="38" fillId="0" borderId="0" xfId="3" applyFont="1" applyAlignment="1">
      <alignment vertical="center"/>
    </xf>
    <xf numFmtId="194" fontId="2" fillId="0" borderId="247" xfId="4" applyNumberFormat="1" applyBorder="1" applyAlignment="1">
      <alignment horizontal="center" vertical="center" shrinkToFit="1"/>
    </xf>
    <xf numFmtId="9" fontId="2" fillId="0" borderId="247" xfId="4" applyNumberFormat="1" applyBorder="1" applyAlignment="1">
      <alignment horizontal="center" vertical="center" shrinkToFit="1"/>
    </xf>
    <xf numFmtId="195" fontId="2" fillId="0" borderId="247" xfId="4" applyNumberFormat="1" applyBorder="1" applyAlignment="1">
      <alignment horizontal="center" vertical="center" shrinkToFit="1"/>
    </xf>
    <xf numFmtId="186" fontId="2" fillId="0" borderId="247" xfId="4" applyNumberFormat="1" applyBorder="1" applyAlignment="1">
      <alignment horizontal="center" vertical="center" shrinkToFit="1"/>
    </xf>
    <xf numFmtId="0" fontId="2" fillId="0" borderId="10" xfId="4" applyBorder="1" applyAlignment="1">
      <alignment horizontal="center" vertical="center" shrinkToFit="1"/>
    </xf>
    <xf numFmtId="0" fontId="2" fillId="0" borderId="23" xfId="3" applyBorder="1" applyAlignment="1">
      <alignment horizontal="center" vertical="center"/>
    </xf>
    <xf numFmtId="176" fontId="8" fillId="2" borderId="0" xfId="8" applyNumberFormat="1" applyFont="1" applyFill="1" applyAlignment="1">
      <alignment horizontal="center" vertical="center"/>
    </xf>
    <xf numFmtId="0" fontId="2" fillId="0" borderId="178" xfId="4" applyBorder="1" applyAlignment="1">
      <alignment horizontal="center" vertical="center" shrinkToFit="1"/>
    </xf>
    <xf numFmtId="0" fontId="2" fillId="0" borderId="14" xfId="4" applyBorder="1" applyAlignment="1">
      <alignment horizontal="center" vertical="center" shrinkToFit="1"/>
    </xf>
    <xf numFmtId="9" fontId="2" fillId="0" borderId="10" xfId="2" applyFont="1" applyBorder="1" applyAlignment="1">
      <alignment horizontal="center" vertical="center" shrinkToFit="1"/>
    </xf>
    <xf numFmtId="176" fontId="2" fillId="0" borderId="23" xfId="3" applyNumberFormat="1" applyBorder="1" applyAlignment="1">
      <alignment horizontal="center" vertical="center"/>
    </xf>
    <xf numFmtId="0" fontId="8" fillId="2" borderId="0" xfId="0" applyFont="1" applyFill="1" applyAlignment="1">
      <alignment horizontal="center" vertical="center" shrinkToFit="1"/>
    </xf>
    <xf numFmtId="0" fontId="8" fillId="2" borderId="24" xfId="0" applyFont="1" applyFill="1" applyBorder="1" applyAlignment="1">
      <alignment horizontal="right" vertical="center" shrinkToFit="1"/>
    </xf>
    <xf numFmtId="181" fontId="8" fillId="2" borderId="95" xfId="0" applyNumberFormat="1" applyFont="1" applyFill="1" applyBorder="1" applyAlignment="1">
      <alignment vertical="center" shrinkToFit="1"/>
    </xf>
    <xf numFmtId="181" fontId="8" fillId="2" borderId="24" xfId="0" applyNumberFormat="1" applyFont="1" applyFill="1" applyBorder="1" applyAlignment="1">
      <alignment vertical="center" shrinkToFit="1"/>
    </xf>
    <xf numFmtId="0" fontId="8" fillId="2" borderId="10" xfId="0" applyFont="1" applyFill="1" applyBorder="1" applyAlignment="1">
      <alignment horizontal="right" vertical="center" shrinkToFit="1"/>
    </xf>
    <xf numFmtId="181" fontId="8" fillId="2" borderId="97" xfId="0" applyNumberFormat="1" applyFont="1" applyFill="1" applyBorder="1" applyAlignment="1">
      <alignment vertical="center" shrinkToFit="1"/>
    </xf>
    <xf numFmtId="181" fontId="8" fillId="2" borderId="96" xfId="0" applyNumberFormat="1" applyFont="1" applyFill="1" applyBorder="1" applyAlignment="1">
      <alignment vertical="center" shrinkToFit="1"/>
    </xf>
    <xf numFmtId="181" fontId="8" fillId="2" borderId="10" xfId="0" applyNumberFormat="1" applyFont="1" applyFill="1" applyBorder="1" applyAlignment="1">
      <alignment vertical="center" shrinkToFit="1"/>
    </xf>
    <xf numFmtId="0" fontId="8" fillId="2" borderId="33" xfId="0" applyFont="1" applyFill="1" applyBorder="1" applyAlignment="1">
      <alignment horizontal="right" vertical="center" shrinkToFit="1"/>
    </xf>
    <xf numFmtId="181" fontId="8" fillId="2" borderId="104" xfId="0" applyNumberFormat="1" applyFont="1" applyFill="1" applyBorder="1" applyAlignment="1">
      <alignment vertical="center" shrinkToFit="1"/>
    </xf>
    <xf numFmtId="181" fontId="8" fillId="2" borderId="106" xfId="0" applyNumberFormat="1" applyFont="1" applyFill="1" applyBorder="1" applyAlignment="1">
      <alignment vertical="center" shrinkToFit="1"/>
    </xf>
    <xf numFmtId="181" fontId="8" fillId="2" borderId="33" xfId="0" applyNumberFormat="1" applyFont="1" applyFill="1" applyBorder="1" applyAlignment="1">
      <alignment vertical="center" shrinkToFit="1"/>
    </xf>
    <xf numFmtId="181" fontId="8" fillId="2" borderId="304" xfId="1" applyNumberFormat="1" applyFont="1" applyFill="1" applyBorder="1" applyAlignment="1">
      <alignment horizontal="center" vertical="center" shrinkToFit="1"/>
    </xf>
    <xf numFmtId="193" fontId="15" fillId="0" borderId="33" xfId="1" applyNumberFormat="1" applyFont="1" applyFill="1" applyBorder="1" applyAlignment="1">
      <alignment horizontal="right" vertical="center" shrinkToFit="1"/>
    </xf>
    <xf numFmtId="193" fontId="15" fillId="0" borderId="33" xfId="0" applyNumberFormat="1" applyFont="1" applyBorder="1" applyAlignment="1">
      <alignment horizontal="right" vertical="center" shrinkToFit="1"/>
    </xf>
    <xf numFmtId="0" fontId="0" fillId="0" borderId="311" xfId="0" applyBorder="1" applyAlignment="1">
      <alignment horizontal="left" vertical="center"/>
    </xf>
    <xf numFmtId="9" fontId="15" fillId="0" borderId="23" xfId="2" applyFont="1" applyBorder="1" applyAlignment="1">
      <alignment horizontal="center" vertical="center" shrinkToFit="1"/>
    </xf>
    <xf numFmtId="193" fontId="0" fillId="0" borderId="10" xfId="0" applyNumberFormat="1" applyBorder="1" applyAlignment="1">
      <alignment horizontal="right" vertical="center"/>
    </xf>
    <xf numFmtId="0" fontId="0" fillId="0" borderId="313" xfId="0" applyBorder="1" applyAlignment="1">
      <alignment horizontal="left" vertical="center"/>
    </xf>
    <xf numFmtId="9" fontId="15" fillId="0" borderId="23" xfId="2" quotePrefix="1" applyFont="1" applyBorder="1" applyAlignment="1">
      <alignment horizontal="center" vertical="center" shrinkToFit="1"/>
    </xf>
    <xf numFmtId="193" fontId="0" fillId="0" borderId="10" xfId="0" applyNumberFormat="1" applyBorder="1" applyAlignment="1">
      <alignment horizontal="right"/>
    </xf>
    <xf numFmtId="182" fontId="15" fillId="0" borderId="23" xfId="2" applyNumberFormat="1" applyFont="1" applyBorder="1" applyAlignment="1">
      <alignment horizontal="center" vertical="center" shrinkToFit="1"/>
    </xf>
    <xf numFmtId="184" fontId="15" fillId="0" borderId="23" xfId="0" applyNumberFormat="1" applyFont="1" applyBorder="1" applyAlignment="1">
      <alignment horizontal="center" vertical="center" shrinkToFit="1"/>
    </xf>
    <xf numFmtId="185" fontId="15" fillId="0" borderId="23" xfId="2" quotePrefix="1" applyNumberFormat="1" applyFont="1" applyBorder="1" applyAlignment="1">
      <alignment horizontal="center" vertical="center" shrinkToFit="1"/>
    </xf>
    <xf numFmtId="193" fontId="0" fillId="0" borderId="185" xfId="0" applyNumberFormat="1" applyBorder="1" applyAlignment="1">
      <alignment horizontal="right" vertical="center"/>
    </xf>
    <xf numFmtId="0" fontId="0" fillId="0" borderId="315" xfId="0" applyBorder="1" applyAlignment="1">
      <alignment horizontal="left" vertical="center"/>
    </xf>
    <xf numFmtId="38" fontId="15" fillId="0" borderId="0" xfId="1" applyFont="1" applyBorder="1" applyAlignment="1">
      <alignment horizontal="center" vertical="center" shrinkToFit="1"/>
    </xf>
    <xf numFmtId="9" fontId="15" fillId="0" borderId="0" xfId="2" applyFont="1" applyBorder="1" applyAlignment="1">
      <alignment horizontal="center" vertical="center" shrinkToFit="1"/>
    </xf>
    <xf numFmtId="182" fontId="15" fillId="0" borderId="0" xfId="2" applyNumberFormat="1" applyFont="1" applyBorder="1" applyAlignment="1">
      <alignment horizontal="center" vertical="center" shrinkToFit="1"/>
    </xf>
    <xf numFmtId="193" fontId="0" fillId="0" borderId="0" xfId="0" applyNumberFormat="1" applyAlignment="1">
      <alignment horizontal="right" vertical="center"/>
    </xf>
    <xf numFmtId="9" fontId="2" fillId="0" borderId="21" xfId="2" applyFont="1" applyBorder="1" applyAlignment="1">
      <alignment horizontal="center" vertical="center" shrinkToFit="1"/>
    </xf>
    <xf numFmtId="0" fontId="2" fillId="0" borderId="23" xfId="3" applyBorder="1" applyAlignment="1">
      <alignment horizontal="center" vertical="center" shrinkToFit="1"/>
    </xf>
    <xf numFmtId="176" fontId="8" fillId="2" borderId="0" xfId="7" applyNumberFormat="1" applyFont="1" applyFill="1" applyAlignment="1">
      <alignment horizontal="center" vertical="center" wrapText="1"/>
    </xf>
    <xf numFmtId="0" fontId="36" fillId="0" borderId="23" xfId="3" applyFont="1" applyBorder="1" applyAlignment="1">
      <alignment vertical="center" wrapText="1"/>
    </xf>
    <xf numFmtId="0" fontId="40" fillId="0" borderId="0" xfId="13" applyFont="1"/>
    <xf numFmtId="0" fontId="41" fillId="0" borderId="0" xfId="13" applyFont="1"/>
    <xf numFmtId="176" fontId="41" fillId="0" borderId="0" xfId="13" applyNumberFormat="1" applyFont="1"/>
    <xf numFmtId="38" fontId="41" fillId="0" borderId="0" xfId="1" applyFont="1" applyAlignment="1"/>
    <xf numFmtId="38" fontId="40" fillId="0" borderId="0" xfId="13" applyNumberFormat="1" applyFont="1" applyAlignment="1">
      <alignment wrapText="1"/>
    </xf>
    <xf numFmtId="49" fontId="40" fillId="0" borderId="0" xfId="13" applyNumberFormat="1" applyFont="1"/>
    <xf numFmtId="0" fontId="42" fillId="0" borderId="0" xfId="13" applyFont="1" applyAlignment="1">
      <alignment vertical="top"/>
    </xf>
    <xf numFmtId="0" fontId="42" fillId="0" borderId="0" xfId="13" applyFont="1"/>
    <xf numFmtId="176" fontId="43" fillId="11" borderId="96" xfId="13" applyNumberFormat="1" applyFont="1" applyFill="1" applyBorder="1" applyAlignment="1">
      <alignment horizontal="center"/>
    </xf>
    <xf numFmtId="176" fontId="40" fillId="0" borderId="23" xfId="13" applyNumberFormat="1" applyFont="1" applyBorder="1" applyAlignment="1">
      <alignment horizontal="center"/>
    </xf>
    <xf numFmtId="0" fontId="42" fillId="0" borderId="104" xfId="13" applyFont="1" applyBorder="1"/>
    <xf numFmtId="0" fontId="42" fillId="0" borderId="95" xfId="13" applyFont="1" applyBorder="1"/>
    <xf numFmtId="176" fontId="43" fillId="6" borderId="96" xfId="13" applyNumberFormat="1" applyFont="1" applyFill="1" applyBorder="1" applyAlignment="1">
      <alignment horizontal="center"/>
    </xf>
    <xf numFmtId="196" fontId="44" fillId="0" borderId="0" xfId="14" applyNumberFormat="1" applyFont="1" applyBorder="1" applyAlignment="1">
      <alignment horizontal="center" vertical="center" shrinkToFit="1"/>
    </xf>
    <xf numFmtId="180" fontId="44" fillId="0" borderId="0" xfId="13" applyNumberFormat="1" applyFont="1" applyAlignment="1">
      <alignment horizontal="center" vertical="center" shrinkToFit="1"/>
    </xf>
    <xf numFmtId="196" fontId="44" fillId="0" borderId="0" xfId="13" applyNumberFormat="1" applyFont="1" applyAlignment="1">
      <alignment horizontal="center" vertical="center" shrinkToFit="1"/>
    </xf>
    <xf numFmtId="0" fontId="42" fillId="0" borderId="24" xfId="13" applyFont="1" applyBorder="1"/>
    <xf numFmtId="0" fontId="42" fillId="0" borderId="32" xfId="13" applyFont="1" applyBorder="1"/>
    <xf numFmtId="0" fontId="42" fillId="0" borderId="100" xfId="13" applyFont="1" applyBorder="1"/>
    <xf numFmtId="196" fontId="42" fillId="0" borderId="0" xfId="13" applyNumberFormat="1" applyFont="1"/>
    <xf numFmtId="0" fontId="42" fillId="0" borderId="106" xfId="13" applyFont="1" applyBorder="1"/>
    <xf numFmtId="0" fontId="42" fillId="0" borderId="33" xfId="13" applyFont="1" applyBorder="1"/>
    <xf numFmtId="196" fontId="42" fillId="0" borderId="24" xfId="13" applyNumberFormat="1" applyFont="1" applyBorder="1"/>
    <xf numFmtId="0" fontId="40" fillId="0" borderId="106" xfId="13" applyFont="1" applyBorder="1"/>
    <xf numFmtId="0" fontId="40" fillId="0" borderId="33" xfId="13" applyFont="1" applyBorder="1"/>
    <xf numFmtId="0" fontId="42" fillId="0" borderId="195" xfId="13" applyFont="1" applyBorder="1"/>
    <xf numFmtId="0" fontId="40" fillId="0" borderId="24" xfId="13" applyFont="1" applyBorder="1"/>
    <xf numFmtId="176" fontId="43" fillId="3" borderId="96" xfId="13" applyNumberFormat="1" applyFont="1" applyFill="1" applyBorder="1" applyAlignment="1">
      <alignment horizontal="center"/>
    </xf>
    <xf numFmtId="0" fontId="40" fillId="0" borderId="95" xfId="13" applyFont="1" applyBorder="1"/>
    <xf numFmtId="0" fontId="46" fillId="0" borderId="99" xfId="13" applyFont="1" applyBorder="1"/>
    <xf numFmtId="0" fontId="46" fillId="0" borderId="0" xfId="13" applyFont="1"/>
    <xf numFmtId="0" fontId="43" fillId="0" borderId="0" xfId="13" applyFont="1" applyAlignment="1">
      <alignment vertical="center"/>
    </xf>
    <xf numFmtId="0" fontId="43" fillId="0" borderId="24" xfId="13" applyFont="1" applyBorder="1" applyAlignment="1">
      <alignment vertical="center"/>
    </xf>
    <xf numFmtId="0" fontId="40" fillId="0" borderId="100" xfId="13" applyFont="1" applyBorder="1"/>
    <xf numFmtId="0" fontId="40" fillId="0" borderId="99" xfId="13" applyFont="1" applyBorder="1"/>
    <xf numFmtId="0" fontId="40" fillId="0" borderId="32" xfId="13" applyFont="1" applyBorder="1"/>
    <xf numFmtId="182" fontId="47" fillId="0" borderId="0" xfId="14" applyNumberFormat="1" applyFont="1" applyBorder="1" applyAlignment="1">
      <alignment horizontal="center" vertical="center" shrinkToFit="1"/>
    </xf>
    <xf numFmtId="180" fontId="47" fillId="0" borderId="0" xfId="13" applyNumberFormat="1" applyFont="1" applyAlignment="1">
      <alignment horizontal="center" vertical="center" shrinkToFit="1"/>
    </xf>
    <xf numFmtId="0" fontId="40" fillId="0" borderId="104" xfId="13" applyFont="1" applyBorder="1"/>
    <xf numFmtId="196" fontId="45" fillId="0" borderId="0" xfId="13" applyNumberFormat="1" applyFont="1" applyAlignment="1">
      <alignment vertical="center" shrinkToFit="1"/>
    </xf>
    <xf numFmtId="196" fontId="40" fillId="0" borderId="0" xfId="13" applyNumberFormat="1" applyFont="1"/>
    <xf numFmtId="196" fontId="45" fillId="0" borderId="99" xfId="13" applyNumberFormat="1" applyFont="1" applyBorder="1" applyAlignment="1">
      <alignment vertical="center" shrinkToFit="1"/>
    </xf>
    <xf numFmtId="9" fontId="44" fillId="0" borderId="0" xfId="14" applyFont="1" applyBorder="1" applyAlignment="1">
      <alignment horizontal="center" vertical="center" shrinkToFit="1"/>
    </xf>
    <xf numFmtId="196" fontId="44" fillId="0" borderId="0" xfId="14" applyNumberFormat="1" applyFont="1" applyFill="1" applyBorder="1" applyAlignment="1">
      <alignment horizontal="center" vertical="center" shrinkToFit="1"/>
    </xf>
    <xf numFmtId="196" fontId="45" fillId="0" borderId="0" xfId="13" applyNumberFormat="1" applyFont="1" applyAlignment="1">
      <alignment horizontal="center" vertical="center" shrinkToFit="1"/>
    </xf>
    <xf numFmtId="9" fontId="44" fillId="0" borderId="24" xfId="14" applyFont="1" applyBorder="1" applyAlignment="1">
      <alignment horizontal="center" vertical="center" shrinkToFit="1"/>
    </xf>
    <xf numFmtId="176" fontId="43" fillId="9" borderId="96" xfId="13" applyNumberFormat="1" applyFont="1" applyFill="1" applyBorder="1" applyAlignment="1">
      <alignment horizontal="center"/>
    </xf>
    <xf numFmtId="0" fontId="28" fillId="0" borderId="0" xfId="10" applyFont="1"/>
    <xf numFmtId="0" fontId="2" fillId="0" borderId="0" xfId="10"/>
    <xf numFmtId="0" fontId="30" fillId="0" borderId="0" xfId="10" applyFont="1"/>
    <xf numFmtId="0" fontId="31" fillId="0" borderId="0" xfId="10" applyFont="1"/>
    <xf numFmtId="0" fontId="31" fillId="0" borderId="0" xfId="10" applyFont="1" applyAlignment="1">
      <alignment horizontal="center"/>
    </xf>
    <xf numFmtId="38" fontId="31" fillId="0" borderId="0" xfId="10" applyNumberFormat="1" applyFont="1" applyAlignment="1">
      <alignment horizontal="center"/>
    </xf>
    <xf numFmtId="0" fontId="32" fillId="0" borderId="0" xfId="10" applyFont="1"/>
    <xf numFmtId="0" fontId="23" fillId="0" borderId="0" xfId="10" applyFont="1" applyAlignment="1">
      <alignment vertical="center"/>
    </xf>
    <xf numFmtId="0" fontId="7" fillId="0" borderId="0" xfId="10" applyFont="1" applyAlignment="1">
      <alignment vertical="center"/>
    </xf>
    <xf numFmtId="49" fontId="7" fillId="0" borderId="0" xfId="10" applyNumberFormat="1" applyFont="1" applyAlignment="1">
      <alignment vertical="center"/>
    </xf>
    <xf numFmtId="0" fontId="7" fillId="0" borderId="0" xfId="10" applyFont="1"/>
    <xf numFmtId="49" fontId="7" fillId="0" borderId="0" xfId="10" applyNumberFormat="1" applyFont="1"/>
    <xf numFmtId="0" fontId="6" fillId="0" borderId="0" xfId="10" applyFont="1" applyAlignment="1">
      <alignment horizontal="center" vertical="center"/>
    </xf>
    <xf numFmtId="176" fontId="33" fillId="0" borderId="0" xfId="7" applyNumberFormat="1" applyFont="1">
      <alignment vertical="center"/>
    </xf>
    <xf numFmtId="176" fontId="2" fillId="9" borderId="320" xfId="1" applyNumberFormat="1" applyFont="1" applyFill="1" applyBorder="1" applyAlignment="1">
      <alignment vertical="center" shrinkToFit="1"/>
    </xf>
    <xf numFmtId="176" fontId="2" fillId="9" borderId="327" xfId="1" applyNumberFormat="1" applyFont="1" applyFill="1" applyBorder="1" applyAlignment="1">
      <alignment vertical="center" shrinkToFit="1"/>
    </xf>
    <xf numFmtId="0" fontId="36" fillId="0" borderId="0" xfId="3" applyFont="1" applyAlignment="1">
      <alignment vertical="center" wrapText="1"/>
    </xf>
    <xf numFmtId="176" fontId="2" fillId="8" borderId="8" xfId="4" applyNumberFormat="1" applyFill="1" applyBorder="1" applyAlignment="1">
      <alignment horizontal="center" vertical="center" shrinkToFit="1"/>
    </xf>
    <xf numFmtId="176" fontId="2" fillId="8" borderId="156" xfId="4" applyNumberFormat="1" applyFill="1" applyBorder="1" applyAlignment="1">
      <alignment vertical="center" shrinkToFit="1"/>
    </xf>
    <xf numFmtId="176" fontId="2" fillId="8" borderId="319" xfId="4" applyNumberFormat="1" applyFill="1" applyBorder="1" applyAlignment="1">
      <alignment vertical="center" shrinkToFit="1"/>
    </xf>
    <xf numFmtId="176" fontId="2" fillId="10" borderId="6" xfId="4" applyNumberFormat="1" applyFill="1" applyBorder="1" applyAlignment="1">
      <alignment horizontal="center" vertical="center" shrinkToFit="1"/>
    </xf>
    <xf numFmtId="176" fontId="2" fillId="10" borderId="160" xfId="4" applyNumberFormat="1" applyFill="1" applyBorder="1" applyAlignment="1">
      <alignment vertical="center" shrinkToFit="1"/>
    </xf>
    <xf numFmtId="176" fontId="2" fillId="10" borderId="338" xfId="4" applyNumberFormat="1" applyFill="1" applyBorder="1" applyAlignment="1">
      <alignment vertical="center" shrinkToFit="1"/>
    </xf>
    <xf numFmtId="176" fontId="2" fillId="10" borderId="185" xfId="4" applyNumberFormat="1" applyFill="1" applyBorder="1" applyAlignment="1">
      <alignment vertical="center" shrinkToFit="1"/>
    </xf>
    <xf numFmtId="176" fontId="2" fillId="10" borderId="4" xfId="4" applyNumberFormat="1" applyFill="1" applyBorder="1" applyAlignment="1">
      <alignment vertical="center" shrinkToFit="1"/>
    </xf>
    <xf numFmtId="193" fontId="23" fillId="0" borderId="0" xfId="4" applyNumberFormat="1" applyFont="1" applyAlignment="1">
      <alignment horizontal="left" vertical="top" shrinkToFit="1"/>
    </xf>
    <xf numFmtId="0" fontId="23" fillId="0" borderId="0" xfId="4" applyFont="1" applyAlignment="1">
      <alignment horizontal="left" vertical="top" shrinkToFit="1"/>
    </xf>
    <xf numFmtId="0" fontId="2" fillId="0" borderId="15" xfId="4" applyBorder="1" applyAlignment="1">
      <alignment horizontal="center" vertical="center" shrinkToFit="1"/>
    </xf>
    <xf numFmtId="49" fontId="2" fillId="0" borderId="153" xfId="4" applyNumberFormat="1" applyBorder="1" applyAlignment="1">
      <alignment horizontal="center" vertical="center" shrinkToFit="1"/>
    </xf>
    <xf numFmtId="49" fontId="2" fillId="0" borderId="92" xfId="4" applyNumberFormat="1" applyBorder="1" applyAlignment="1">
      <alignment horizontal="center" vertical="center" shrinkToFit="1"/>
    </xf>
    <xf numFmtId="49" fontId="2" fillId="0" borderId="330" xfId="4" applyNumberFormat="1" applyBorder="1" applyAlignment="1">
      <alignment horizontal="center" vertical="center" shrinkToFit="1"/>
    </xf>
    <xf numFmtId="49" fontId="2" fillId="0" borderId="40" xfId="4" applyNumberFormat="1" applyBorder="1" applyAlignment="1">
      <alignment horizontal="center" vertical="center" shrinkToFit="1"/>
    </xf>
    <xf numFmtId="49" fontId="2" fillId="0" borderId="332" xfId="4" applyNumberFormat="1" applyBorder="1" applyAlignment="1">
      <alignment horizontal="center" vertical="center" shrinkToFit="1"/>
    </xf>
    <xf numFmtId="49" fontId="2" fillId="0" borderId="41" xfId="3" applyNumberFormat="1" applyBorder="1" applyAlignment="1">
      <alignment horizontal="center" vertical="center" shrinkToFit="1"/>
    </xf>
    <xf numFmtId="49" fontId="2" fillId="0" borderId="40" xfId="3" applyNumberFormat="1" applyBorder="1" applyAlignment="1">
      <alignment horizontal="center" vertical="center" shrinkToFit="1"/>
    </xf>
    <xf numFmtId="49" fontId="2" fillId="0" borderId="62" xfId="3" applyNumberFormat="1" applyBorder="1" applyAlignment="1">
      <alignment horizontal="center" vertical="center" shrinkToFit="1"/>
    </xf>
    <xf numFmtId="49" fontId="2" fillId="0" borderId="14" xfId="4" applyNumberFormat="1" applyBorder="1" applyAlignment="1">
      <alignment horizontal="center" vertical="center" shrinkToFit="1"/>
    </xf>
    <xf numFmtId="49" fontId="2" fillId="0" borderId="0" xfId="3" applyNumberFormat="1" applyAlignment="1">
      <alignment horizontal="center" vertical="center" shrinkToFit="1"/>
    </xf>
    <xf numFmtId="49" fontId="2" fillId="0" borderId="59" xfId="3" applyNumberFormat="1" applyBorder="1" applyAlignment="1">
      <alignment horizontal="center" vertical="center" shrinkToFit="1"/>
    </xf>
    <xf numFmtId="49" fontId="2" fillId="0" borderId="202" xfId="3" applyNumberFormat="1" applyBorder="1" applyAlignment="1">
      <alignment horizontal="center" vertical="center" shrinkToFit="1"/>
    </xf>
    <xf numFmtId="49" fontId="2" fillId="0" borderId="29" xfId="4" applyNumberFormat="1" applyBorder="1" applyAlignment="1">
      <alignment horizontal="center" vertical="center" shrinkToFit="1"/>
    </xf>
    <xf numFmtId="49" fontId="2" fillId="0" borderId="0" xfId="3" applyNumberFormat="1" applyAlignment="1">
      <alignment horizontal="center" vertical="center"/>
    </xf>
    <xf numFmtId="180" fontId="2" fillId="0" borderId="0" xfId="3" applyNumberFormat="1" applyAlignment="1">
      <alignment horizontal="center" vertical="center"/>
    </xf>
    <xf numFmtId="176" fontId="2" fillId="0" borderId="25" xfId="4" applyNumberFormat="1" applyBorder="1" applyAlignment="1">
      <alignment horizontal="center" vertical="center" shrinkToFit="1"/>
    </xf>
    <xf numFmtId="176" fontId="2" fillId="0" borderId="0" xfId="5" applyNumberFormat="1" applyFont="1" applyBorder="1" applyAlignment="1">
      <alignment vertical="center" shrinkToFit="1"/>
    </xf>
    <xf numFmtId="176" fontId="2" fillId="0" borderId="19" xfId="4" applyNumberFormat="1" applyBorder="1" applyAlignment="1">
      <alignment horizontal="center" vertical="center" shrinkToFit="1"/>
    </xf>
    <xf numFmtId="176" fontId="2" fillId="0" borderId="0" xfId="3" applyNumberFormat="1" applyAlignment="1">
      <alignment vertical="center" shrinkToFit="1"/>
    </xf>
    <xf numFmtId="176" fontId="2" fillId="3" borderId="209" xfId="5" applyNumberFormat="1" applyFont="1" applyFill="1" applyBorder="1" applyAlignment="1">
      <alignment vertical="center" shrinkToFit="1"/>
    </xf>
    <xf numFmtId="176" fontId="2" fillId="3" borderId="51" xfId="5" applyNumberFormat="1" applyFont="1" applyFill="1" applyBorder="1" applyAlignment="1">
      <alignment vertical="center" shrinkToFit="1"/>
    </xf>
    <xf numFmtId="176" fontId="2" fillId="0" borderId="55" xfId="3" applyNumberFormat="1" applyBorder="1" applyAlignment="1">
      <alignment horizontal="center" vertical="center" shrinkToFit="1"/>
    </xf>
    <xf numFmtId="176" fontId="2" fillId="0" borderId="0" xfId="3" applyNumberFormat="1" applyAlignment="1">
      <alignment vertical="center"/>
    </xf>
    <xf numFmtId="176" fontId="2" fillId="0" borderId="26" xfId="4" applyNumberFormat="1" applyBorder="1" applyAlignment="1">
      <alignment horizontal="center" vertical="center" shrinkToFit="1"/>
    </xf>
    <xf numFmtId="176" fontId="2" fillId="5" borderId="9" xfId="4" applyNumberFormat="1" applyFill="1" applyBorder="1" applyAlignment="1">
      <alignment horizontal="center" vertical="center" shrinkToFit="1"/>
    </xf>
    <xf numFmtId="176" fontId="2" fillId="5" borderId="157" xfId="4" applyNumberFormat="1" applyFill="1" applyBorder="1" applyAlignment="1">
      <alignment vertical="center" shrinkToFit="1"/>
    </xf>
    <xf numFmtId="176" fontId="2" fillId="5" borderId="104" xfId="4" applyNumberFormat="1" applyFill="1" applyBorder="1" applyAlignment="1">
      <alignment vertical="center" shrinkToFit="1"/>
    </xf>
    <xf numFmtId="176" fontId="2" fillId="5" borderId="335" xfId="5" applyNumberFormat="1" applyFont="1" applyFill="1" applyBorder="1" applyAlignment="1">
      <alignment vertical="center" shrinkToFit="1"/>
    </xf>
    <xf numFmtId="176" fontId="2" fillId="0" borderId="115" xfId="3" applyNumberFormat="1" applyBorder="1" applyAlignment="1">
      <alignment horizontal="center" vertical="center" shrinkToFit="1"/>
    </xf>
    <xf numFmtId="176" fontId="2" fillId="0" borderId="12" xfId="3" applyNumberFormat="1" applyBorder="1" applyAlignment="1">
      <alignment horizontal="center" vertical="center" shrinkToFit="1"/>
    </xf>
    <xf numFmtId="176" fontId="2" fillId="9" borderId="8" xfId="4" applyNumberFormat="1" applyFill="1" applyBorder="1" applyAlignment="1">
      <alignment horizontal="center" vertical="center" shrinkToFit="1"/>
    </xf>
    <xf numFmtId="176" fontId="2" fillId="9" borderId="156" xfId="4" applyNumberFormat="1" applyFill="1" applyBorder="1" applyAlignment="1">
      <alignment vertical="center" shrinkToFit="1"/>
    </xf>
    <xf numFmtId="176" fontId="2" fillId="9" borderId="319" xfId="4" applyNumberFormat="1" applyFill="1" applyBorder="1" applyAlignment="1">
      <alignment vertical="center" shrinkToFit="1"/>
    </xf>
    <xf numFmtId="176" fontId="2" fillId="9" borderId="325" xfId="4" applyNumberFormat="1" applyFill="1" applyBorder="1" applyAlignment="1">
      <alignment vertical="center" shrinkToFit="1"/>
    </xf>
    <xf numFmtId="176" fontId="2" fillId="0" borderId="44" xfId="4" applyNumberFormat="1" applyBorder="1" applyAlignment="1">
      <alignment horizontal="center" vertical="center" shrinkToFit="1"/>
    </xf>
    <xf numFmtId="176" fontId="2" fillId="0" borderId="53" xfId="3" applyNumberFormat="1" applyBorder="1" applyAlignment="1">
      <alignment horizontal="center" vertical="center" shrinkToFit="1"/>
    </xf>
    <xf numFmtId="180" fontId="2" fillId="0" borderId="0" xfId="3" applyNumberFormat="1" applyAlignment="1">
      <alignment vertical="center"/>
    </xf>
    <xf numFmtId="176" fontId="2" fillId="0" borderId="52" xfId="3" applyNumberFormat="1" applyBorder="1" applyAlignment="1">
      <alignment horizontal="center" vertical="center" shrinkToFit="1"/>
    </xf>
    <xf numFmtId="176" fontId="2" fillId="9" borderId="34" xfId="4" applyNumberFormat="1" applyFill="1" applyBorder="1" applyAlignment="1">
      <alignment horizontal="center" vertical="center" shrinkToFit="1"/>
    </xf>
    <xf numFmtId="176" fontId="2" fillId="9" borderId="157" xfId="4" applyNumberFormat="1" applyFill="1" applyBorder="1" applyAlignment="1">
      <alignment vertical="center" shrinkToFit="1"/>
    </xf>
    <xf numFmtId="176" fontId="2" fillId="9" borderId="322" xfId="4" applyNumberFormat="1" applyFill="1" applyBorder="1" applyAlignment="1">
      <alignment vertical="center" shrinkToFit="1"/>
    </xf>
    <xf numFmtId="176" fontId="2" fillId="9" borderId="0" xfId="4" applyNumberFormat="1" applyFill="1" applyAlignment="1">
      <alignment vertical="center" shrinkToFit="1"/>
    </xf>
    <xf numFmtId="176" fontId="2" fillId="0" borderId="0" xfId="5" applyNumberFormat="1" applyFont="1" applyBorder="1" applyAlignment="1">
      <alignment horizontal="center" vertical="center" shrinkToFit="1"/>
    </xf>
    <xf numFmtId="176" fontId="2" fillId="9" borderId="327" xfId="4" applyNumberFormat="1" applyFill="1" applyBorder="1" applyAlignment="1">
      <alignment vertical="center" shrinkToFit="1"/>
    </xf>
    <xf numFmtId="176" fontId="2" fillId="3" borderId="164" xfId="3" applyNumberFormat="1" applyFill="1" applyBorder="1" applyAlignment="1">
      <alignment horizontal="center" vertical="center" shrinkToFit="1"/>
    </xf>
    <xf numFmtId="176" fontId="2" fillId="3" borderId="110" xfId="5" applyNumberFormat="1" applyFont="1" applyFill="1" applyBorder="1" applyAlignment="1">
      <alignment vertical="center" shrinkToFit="1"/>
    </xf>
    <xf numFmtId="176" fontId="2" fillId="3" borderId="343" xfId="3" applyNumberFormat="1" applyFill="1" applyBorder="1" applyAlignment="1">
      <alignment vertical="center" shrinkToFit="1"/>
    </xf>
    <xf numFmtId="176" fontId="2" fillId="3" borderId="51" xfId="4" applyNumberFormat="1" applyFill="1" applyBorder="1" applyAlignment="1">
      <alignment vertical="center" shrinkToFit="1"/>
    </xf>
    <xf numFmtId="176" fontId="2" fillId="0" borderId="12" xfId="6" applyNumberFormat="1" applyBorder="1" applyAlignment="1">
      <alignment horizontal="center" vertical="center" shrinkToFit="1"/>
    </xf>
    <xf numFmtId="176" fontId="2" fillId="9" borderId="25" xfId="4" applyNumberFormat="1" applyFill="1" applyBorder="1" applyAlignment="1">
      <alignment horizontal="center" vertical="center" shrinkToFit="1"/>
    </xf>
    <xf numFmtId="176" fontId="2" fillId="0" borderId="35" xfId="4" applyNumberFormat="1" applyBorder="1" applyAlignment="1">
      <alignment horizontal="center" vertical="center" shrinkToFit="1"/>
    </xf>
    <xf numFmtId="176" fontId="2" fillId="0" borderId="50" xfId="3" applyNumberFormat="1" applyBorder="1" applyAlignment="1">
      <alignment horizontal="center" vertical="center" shrinkToFit="1"/>
    </xf>
    <xf numFmtId="176" fontId="2" fillId="0" borderId="9" xfId="4" applyNumberFormat="1" applyBorder="1" applyAlignment="1">
      <alignment horizontal="center" vertical="center" shrinkToFit="1"/>
    </xf>
    <xf numFmtId="176" fontId="2" fillId="3" borderId="49" xfId="3" applyNumberFormat="1" applyFill="1" applyBorder="1" applyAlignment="1">
      <alignment horizontal="center" vertical="center" shrinkToFit="1"/>
    </xf>
    <xf numFmtId="176" fontId="2" fillId="3" borderId="212" xfId="5" applyNumberFormat="1" applyFont="1" applyFill="1" applyBorder="1" applyAlignment="1">
      <alignment vertical="center" shrinkToFit="1"/>
    </xf>
    <xf numFmtId="176" fontId="2" fillId="3" borderId="344" xfId="3" applyNumberFormat="1" applyFill="1" applyBorder="1" applyAlignment="1">
      <alignment vertical="center" shrinkToFit="1"/>
    </xf>
    <xf numFmtId="176" fontId="2" fillId="3" borderId="48" xfId="4" applyNumberFormat="1" applyFill="1" applyBorder="1" applyAlignment="1">
      <alignment vertical="center" shrinkToFit="1"/>
    </xf>
    <xf numFmtId="176" fontId="2" fillId="0" borderId="94" xfId="3" applyNumberFormat="1" applyBorder="1" applyAlignment="1">
      <alignment horizontal="center" vertical="center" shrinkToFit="1"/>
    </xf>
    <xf numFmtId="176" fontId="2" fillId="5" borderId="19" xfId="4" applyNumberFormat="1" applyFill="1" applyBorder="1" applyAlignment="1">
      <alignment horizontal="center" vertical="center" shrinkToFit="1"/>
    </xf>
    <xf numFmtId="176" fontId="2" fillId="5" borderId="156" xfId="5" applyNumberFormat="1" applyFont="1" applyFill="1" applyBorder="1" applyAlignment="1">
      <alignment vertical="center" shrinkToFit="1"/>
    </xf>
    <xf numFmtId="176" fontId="2" fillId="5" borderId="97" xfId="5" applyNumberFormat="1" applyFont="1" applyFill="1" applyBorder="1" applyAlignment="1">
      <alignment vertical="center" shrinkToFit="1"/>
    </xf>
    <xf numFmtId="176" fontId="2" fillId="5" borderId="313" xfId="5" applyNumberFormat="1" applyFont="1" applyFill="1" applyBorder="1" applyAlignment="1">
      <alignment vertical="center" shrinkToFit="1"/>
    </xf>
    <xf numFmtId="176" fontId="2" fillId="0" borderId="54" xfId="3" applyNumberFormat="1" applyBorder="1" applyAlignment="1">
      <alignment horizontal="center" vertical="center" shrinkToFit="1"/>
    </xf>
    <xf numFmtId="176" fontId="2" fillId="0" borderId="39" xfId="3" applyNumberFormat="1" applyBorder="1" applyAlignment="1">
      <alignment horizontal="center" vertical="center" shrinkToFit="1"/>
    </xf>
    <xf numFmtId="176" fontId="2" fillId="11" borderId="19" xfId="4" applyNumberFormat="1" applyFill="1" applyBorder="1" applyAlignment="1">
      <alignment horizontal="center" vertical="center" shrinkToFit="1"/>
    </xf>
    <xf numFmtId="176" fontId="2" fillId="11" borderId="156" xfId="4" applyNumberFormat="1" applyFill="1" applyBorder="1" applyAlignment="1">
      <alignment vertical="center" shrinkToFit="1"/>
    </xf>
    <xf numFmtId="176" fontId="2" fillId="11" borderId="97" xfId="4" applyNumberFormat="1" applyFill="1" applyBorder="1" applyAlignment="1">
      <alignment vertical="center" shrinkToFit="1"/>
    </xf>
    <xf numFmtId="176" fontId="2" fillId="11" borderId="335" xfId="5" applyNumberFormat="1" applyFont="1" applyFill="1" applyBorder="1" applyAlignment="1">
      <alignment vertical="center" shrinkToFit="1"/>
    </xf>
    <xf numFmtId="176" fontId="2" fillId="0" borderId="47" xfId="4" applyNumberFormat="1" applyBorder="1" applyAlignment="1">
      <alignment horizontal="center" vertical="center" shrinkToFit="1"/>
    </xf>
    <xf numFmtId="176" fontId="2" fillId="0" borderId="111" xfId="3" applyNumberFormat="1" applyBorder="1" applyAlignment="1">
      <alignment horizontal="center" vertical="center" shrinkToFit="1"/>
    </xf>
    <xf numFmtId="176" fontId="2" fillId="0" borderId="34" xfId="4" applyNumberFormat="1" applyBorder="1" applyAlignment="1">
      <alignment horizontal="center" vertical="center" shrinkToFit="1"/>
    </xf>
    <xf numFmtId="176" fontId="2" fillId="0" borderId="46" xfId="4" applyNumberFormat="1" applyBorder="1" applyAlignment="1">
      <alignment horizontal="center" vertical="center" shrinkToFit="1"/>
    </xf>
    <xf numFmtId="176" fontId="2" fillId="9" borderId="157" xfId="4" quotePrefix="1" applyNumberFormat="1" applyFill="1" applyBorder="1" applyAlignment="1">
      <alignment vertical="center" shrinkToFit="1"/>
    </xf>
    <xf numFmtId="176" fontId="2" fillId="0" borderId="112" xfId="3" applyNumberFormat="1" applyBorder="1" applyAlignment="1">
      <alignment horizontal="center" vertical="center" shrinkToFit="1"/>
    </xf>
    <xf numFmtId="176" fontId="2" fillId="8" borderId="325" xfId="4" applyNumberFormat="1" applyFill="1" applyBorder="1" applyAlignment="1">
      <alignment vertical="center" shrinkToFit="1"/>
    </xf>
    <xf numFmtId="176" fontId="2" fillId="0" borderId="43" xfId="4" applyNumberFormat="1" applyBorder="1" applyAlignment="1">
      <alignment horizontal="center" vertical="center" shrinkToFit="1"/>
    </xf>
    <xf numFmtId="176" fontId="2" fillId="0" borderId="28" xfId="3" applyNumberFormat="1" applyBorder="1" applyAlignment="1">
      <alignment horizontal="center" vertical="center" shrinkToFit="1"/>
    </xf>
    <xf numFmtId="176" fontId="2" fillId="11" borderId="9" xfId="4" applyNumberFormat="1" applyFill="1" applyBorder="1" applyAlignment="1">
      <alignment horizontal="center" vertical="center" shrinkToFit="1"/>
    </xf>
    <xf numFmtId="176" fontId="2" fillId="11" borderId="157" xfId="4" applyNumberFormat="1" applyFill="1" applyBorder="1" applyAlignment="1">
      <alignment vertical="center" shrinkToFit="1"/>
    </xf>
    <xf numFmtId="176" fontId="2" fillId="11" borderId="104" xfId="4" applyNumberFormat="1" applyFill="1" applyBorder="1" applyAlignment="1">
      <alignment vertical="center" shrinkToFit="1"/>
    </xf>
    <xf numFmtId="176" fontId="2" fillId="11" borderId="333" xfId="5" applyNumberFormat="1" applyFont="1" applyFill="1" applyBorder="1" applyAlignment="1">
      <alignment vertical="center" shrinkToFit="1"/>
    </xf>
    <xf numFmtId="176" fontId="2" fillId="0" borderId="42" xfId="3" applyNumberFormat="1" applyBorder="1" applyAlignment="1">
      <alignment horizontal="center" vertical="center" shrinkToFit="1"/>
    </xf>
    <xf numFmtId="176" fontId="2" fillId="0" borderId="39" xfId="6" applyNumberFormat="1" applyBorder="1" applyAlignment="1">
      <alignment horizontal="center" vertical="center" shrinkToFit="1"/>
    </xf>
    <xf numFmtId="176" fontId="2" fillId="12" borderId="19" xfId="4" applyNumberFormat="1" applyFill="1" applyBorder="1" applyAlignment="1">
      <alignment horizontal="center" vertical="center" shrinkToFit="1"/>
    </xf>
    <xf numFmtId="176" fontId="2" fillId="12" borderId="156" xfId="4" applyNumberFormat="1" applyFill="1" applyBorder="1" applyAlignment="1">
      <alignment vertical="center" shrinkToFit="1"/>
    </xf>
    <xf numFmtId="176" fontId="2" fillId="12" borderId="97" xfId="4" applyNumberFormat="1" applyFill="1" applyBorder="1" applyAlignment="1">
      <alignment vertical="center" shrinkToFit="1"/>
    </xf>
    <xf numFmtId="176" fontId="2" fillId="12" borderId="337" xfId="5" applyNumberFormat="1" applyFont="1" applyFill="1" applyBorder="1" applyAlignment="1">
      <alignment vertical="center" shrinkToFit="1"/>
    </xf>
    <xf numFmtId="176" fontId="2" fillId="3" borderId="38" xfId="3" applyNumberFormat="1" applyFill="1" applyBorder="1" applyAlignment="1">
      <alignment horizontal="center" vertical="center" shrinkToFit="1"/>
    </xf>
    <xf numFmtId="176" fontId="2" fillId="3" borderId="5" xfId="3" applyNumberFormat="1" applyFill="1" applyBorder="1" applyAlignment="1">
      <alignment vertical="center" shrinkToFit="1"/>
    </xf>
    <xf numFmtId="176" fontId="2" fillId="3" borderId="185" xfId="6" quotePrefix="1" applyNumberFormat="1" applyFill="1" applyBorder="1" applyAlignment="1">
      <alignment vertical="center" shrinkToFit="1"/>
    </xf>
    <xf numFmtId="176" fontId="2" fillId="3" borderId="20" xfId="5" applyNumberFormat="1" applyFont="1" applyFill="1" applyBorder="1" applyAlignment="1">
      <alignment vertical="center" shrinkToFit="1"/>
    </xf>
    <xf numFmtId="176" fontId="2" fillId="2" borderId="41" xfId="3" applyNumberFormat="1" applyFill="1" applyBorder="1" applyAlignment="1">
      <alignment horizontal="center" vertical="center" shrinkToFit="1"/>
    </xf>
    <xf numFmtId="176" fontId="2" fillId="2" borderId="58" xfId="3" applyNumberFormat="1" applyFill="1" applyBorder="1" applyAlignment="1">
      <alignment horizontal="center" vertical="center" shrinkToFit="1"/>
    </xf>
    <xf numFmtId="176" fontId="2" fillId="9" borderId="97" xfId="4" applyNumberFormat="1" applyFill="1" applyBorder="1" applyAlignment="1">
      <alignment vertical="center" shrinkToFit="1"/>
    </xf>
    <xf numFmtId="176" fontId="2" fillId="3" borderId="20" xfId="4" applyNumberFormat="1" applyFill="1" applyBorder="1" applyAlignment="1">
      <alignment vertical="center" shrinkToFit="1"/>
    </xf>
    <xf numFmtId="176" fontId="2" fillId="2" borderId="164" xfId="3" applyNumberFormat="1" applyFill="1" applyBorder="1" applyAlignment="1">
      <alignment horizontal="center" vertical="center" shrinkToFit="1"/>
    </xf>
    <xf numFmtId="176" fontId="2" fillId="0" borderId="22" xfId="4" applyNumberFormat="1" applyBorder="1" applyAlignment="1">
      <alignment horizontal="center" vertical="center" shrinkToFit="1"/>
    </xf>
    <xf numFmtId="176" fontId="2" fillId="0" borderId="110" xfId="3" applyNumberFormat="1" applyBorder="1" applyAlignment="1">
      <alignment vertical="center"/>
    </xf>
    <xf numFmtId="176" fontId="2" fillId="0" borderId="197" xfId="5" applyNumberFormat="1" applyFont="1" applyFill="1" applyBorder="1" applyAlignment="1">
      <alignment vertical="center" shrinkToFit="1"/>
    </xf>
    <xf numFmtId="176" fontId="2" fillId="3" borderId="210" xfId="3" applyNumberFormat="1" applyFill="1" applyBorder="1" applyAlignment="1">
      <alignment horizontal="center" vertical="center" shrinkToFit="1"/>
    </xf>
    <xf numFmtId="176" fontId="2" fillId="3" borderId="208" xfId="3" applyNumberFormat="1" applyFill="1" applyBorder="1" applyAlignment="1">
      <alignment vertical="center" shrinkToFit="1"/>
    </xf>
    <xf numFmtId="176" fontId="2" fillId="3" borderId="194" xfId="6" quotePrefix="1" applyNumberFormat="1" applyFill="1" applyBorder="1" applyAlignment="1">
      <alignment vertical="center" shrinkToFit="1"/>
    </xf>
    <xf numFmtId="176" fontId="2" fillId="3" borderId="1" xfId="5" applyNumberFormat="1" applyFont="1" applyFill="1" applyBorder="1" applyAlignment="1">
      <alignment vertical="center" shrinkToFit="1"/>
    </xf>
    <xf numFmtId="176" fontId="2" fillId="0" borderId="45" xfId="4" applyNumberFormat="1" applyBorder="1" applyAlignment="1">
      <alignment vertical="center" shrinkToFit="1"/>
    </xf>
    <xf numFmtId="176" fontId="2" fillId="0" borderId="0" xfId="3" applyNumberFormat="1" applyAlignment="1">
      <alignment horizontal="center" vertical="center" shrinkToFit="1"/>
    </xf>
    <xf numFmtId="176" fontId="2" fillId="0" borderId="0" xfId="4" applyNumberFormat="1" applyAlignment="1">
      <alignment vertical="center" shrinkToFit="1"/>
    </xf>
    <xf numFmtId="176" fontId="2" fillId="0" borderId="45" xfId="5" applyNumberFormat="1" applyFont="1" applyFill="1" applyBorder="1" applyAlignment="1">
      <alignment vertical="center" shrinkToFit="1"/>
    </xf>
    <xf numFmtId="191" fontId="2" fillId="0" borderId="349" xfId="3" applyNumberFormat="1" applyBorder="1" applyAlignment="1">
      <alignment horizontal="center" vertical="center"/>
    </xf>
    <xf numFmtId="176" fontId="2" fillId="0" borderId="350" xfId="3" applyNumberFormat="1" applyBorder="1" applyAlignment="1">
      <alignment horizontal="center" vertical="center" shrinkToFit="1"/>
    </xf>
    <xf numFmtId="176" fontId="2" fillId="0" borderId="309" xfId="3" applyNumberFormat="1" applyBorder="1" applyAlignment="1">
      <alignment horizontal="center" vertical="center" shrinkToFit="1"/>
    </xf>
    <xf numFmtId="176" fontId="2" fillId="0" borderId="307" xfId="3" applyNumberFormat="1" applyBorder="1" applyAlignment="1">
      <alignment horizontal="center" vertical="center" shrinkToFit="1"/>
    </xf>
    <xf numFmtId="176" fontId="2" fillId="0" borderId="351" xfId="3" applyNumberFormat="1" applyBorder="1" applyAlignment="1">
      <alignment horizontal="center" vertical="center" shrinkToFit="1"/>
    </xf>
    <xf numFmtId="176" fontId="2" fillId="0" borderId="105" xfId="3" applyNumberFormat="1" applyBorder="1" applyAlignment="1">
      <alignment vertical="center"/>
    </xf>
    <xf numFmtId="176" fontId="2" fillId="0" borderId="104" xfId="3" applyNumberFormat="1" applyBorder="1" applyAlignment="1">
      <alignment vertical="center"/>
    </xf>
    <xf numFmtId="176" fontId="2" fillId="0" borderId="192" xfId="3" applyNumberFormat="1" applyBorder="1" applyAlignment="1">
      <alignment horizontal="center" vertical="center" shrinkToFit="1"/>
    </xf>
    <xf numFmtId="176" fontId="2" fillId="0" borderId="38" xfId="3" applyNumberFormat="1" applyBorder="1" applyAlignment="1">
      <alignment horizontal="center" vertical="center" shrinkToFit="1"/>
    </xf>
    <xf numFmtId="176" fontId="2" fillId="3" borderId="194" xfId="5" applyNumberFormat="1" applyFont="1" applyFill="1" applyBorder="1" applyAlignment="1">
      <alignment vertical="center" shrinkToFit="1"/>
    </xf>
    <xf numFmtId="176" fontId="2" fillId="3" borderId="194" xfId="3" quotePrefix="1" applyNumberFormat="1" applyFill="1" applyBorder="1" applyAlignment="1">
      <alignment vertical="center" shrinkToFit="1"/>
    </xf>
    <xf numFmtId="176" fontId="2" fillId="3" borderId="1" xfId="4" applyNumberFormat="1" applyFill="1" applyBorder="1" applyAlignment="1">
      <alignment vertical="center" shrinkToFit="1"/>
    </xf>
    <xf numFmtId="0" fontId="2" fillId="0" borderId="0" xfId="4" applyAlignment="1">
      <alignment horizontal="center" vertical="center"/>
    </xf>
    <xf numFmtId="176" fontId="2" fillId="0" borderId="23" xfId="4" applyNumberFormat="1" applyBorder="1" applyAlignment="1">
      <alignment horizontal="right" vertical="center" shrinkToFit="1"/>
    </xf>
    <xf numFmtId="0" fontId="51" fillId="0" borderId="0" xfId="4" applyFont="1" applyAlignment="1">
      <alignment horizontal="left" vertical="center" shrinkToFit="1"/>
    </xf>
    <xf numFmtId="0" fontId="51" fillId="0" borderId="0" xfId="3" applyFont="1" applyAlignment="1">
      <alignment horizontal="left" vertical="center" shrinkToFit="1"/>
    </xf>
    <xf numFmtId="176" fontId="2" fillId="0" borderId="13" xfId="4" applyNumberFormat="1" applyBorder="1" applyAlignment="1">
      <alignment horizontal="center" vertical="center" shrinkToFit="1"/>
    </xf>
    <xf numFmtId="176" fontId="2" fillId="9" borderId="318" xfId="4" applyNumberFormat="1" applyFill="1" applyBorder="1" applyAlignment="1">
      <alignment vertical="center" shrinkToFit="1"/>
    </xf>
    <xf numFmtId="176" fontId="2" fillId="0" borderId="0" xfId="5" applyNumberFormat="1" applyFont="1" applyFill="1" applyBorder="1" applyAlignment="1">
      <alignment vertical="center" shrinkToFit="1"/>
    </xf>
    <xf numFmtId="176" fontId="2" fillId="10" borderId="186" xfId="4" applyNumberFormat="1" applyFill="1" applyBorder="1" applyAlignment="1">
      <alignment horizontal="center" vertical="center" shrinkToFit="1"/>
    </xf>
    <xf numFmtId="176" fontId="2" fillId="8" borderId="327" xfId="4" applyNumberFormat="1" applyFill="1" applyBorder="1" applyAlignment="1">
      <alignment vertical="center" shrinkToFit="1"/>
    </xf>
    <xf numFmtId="176" fontId="2" fillId="10" borderId="358" xfId="4" applyNumberFormat="1" applyFill="1" applyBorder="1" applyAlignment="1">
      <alignment vertical="center" shrinkToFit="1"/>
    </xf>
    <xf numFmtId="49" fontId="2" fillId="0" borderId="47" xfId="4" applyNumberFormat="1" applyBorder="1" applyAlignment="1">
      <alignment horizontal="center" vertical="center" shrinkToFit="1"/>
    </xf>
    <xf numFmtId="191" fontId="2" fillId="0" borderId="0" xfId="3" applyNumberFormat="1" applyAlignment="1">
      <alignment horizontal="center" vertical="center"/>
    </xf>
    <xf numFmtId="192" fontId="2" fillId="0" borderId="0" xfId="3" applyNumberFormat="1" applyAlignment="1">
      <alignment vertical="center"/>
    </xf>
    <xf numFmtId="176" fontId="2" fillId="0" borderId="0" xfId="3" quotePrefix="1" applyNumberFormat="1" applyAlignment="1">
      <alignment vertical="center" shrinkToFit="1"/>
    </xf>
    <xf numFmtId="38" fontId="2" fillId="0" borderId="0" xfId="1" applyFont="1" applyFill="1" applyAlignment="1">
      <alignment vertical="center" shrinkToFit="1"/>
    </xf>
    <xf numFmtId="0" fontId="2" fillId="0" borderId="23" xfId="4" applyBorder="1" applyAlignment="1">
      <alignment horizontal="center" vertical="center"/>
    </xf>
    <xf numFmtId="0" fontId="0" fillId="0" borderId="0" xfId="0" applyAlignment="1">
      <alignment horizontal="center" vertical="center"/>
    </xf>
    <xf numFmtId="0" fontId="54" fillId="5" borderId="0" xfId="0" applyFont="1" applyFill="1">
      <alignment vertical="center"/>
    </xf>
    <xf numFmtId="0" fontId="0" fillId="0" borderId="97" xfId="0" applyBorder="1" applyAlignment="1">
      <alignment horizontal="center" vertical="center"/>
    </xf>
    <xf numFmtId="0" fontId="0" fillId="0" borderId="99" xfId="0" applyBorder="1">
      <alignment vertical="center"/>
    </xf>
    <xf numFmtId="0" fontId="0" fillId="0" borderId="100" xfId="0" applyBorder="1">
      <alignment vertical="center"/>
    </xf>
    <xf numFmtId="0" fontId="0" fillId="0" borderId="95" xfId="0" applyBorder="1">
      <alignment vertical="center"/>
    </xf>
    <xf numFmtId="0" fontId="54" fillId="23" borderId="0" xfId="0" applyFont="1" applyFill="1">
      <alignment vertical="center"/>
    </xf>
    <xf numFmtId="0" fontId="0" fillId="0" borderId="32" xfId="0" applyBorder="1">
      <alignment vertical="center"/>
    </xf>
    <xf numFmtId="0" fontId="0" fillId="0" borderId="104" xfId="0" applyBorder="1">
      <alignment vertical="center"/>
    </xf>
    <xf numFmtId="0" fontId="0" fillId="0" borderId="106" xfId="0" applyBorder="1">
      <alignment vertical="center"/>
    </xf>
    <xf numFmtId="38" fontId="54" fillId="0" borderId="0" xfId="1" applyFont="1" applyFill="1" applyBorder="1" applyAlignment="1">
      <alignment horizontal="center" vertical="center"/>
    </xf>
    <xf numFmtId="38" fontId="52" fillId="0" borderId="0" xfId="1" applyFont="1">
      <alignment vertical="center"/>
    </xf>
    <xf numFmtId="38" fontId="0" fillId="0" borderId="0" xfId="1" applyFont="1">
      <alignment vertical="center"/>
    </xf>
    <xf numFmtId="38" fontId="54" fillId="0" borderId="0" xfId="1" applyFont="1">
      <alignment vertical="center"/>
    </xf>
    <xf numFmtId="38" fontId="0" fillId="0" borderId="0" xfId="1" applyFont="1" applyAlignment="1">
      <alignment horizontal="center" vertical="center"/>
    </xf>
    <xf numFmtId="38" fontId="15" fillId="0" borderId="0" xfId="1" applyFont="1" applyAlignment="1">
      <alignment horizontal="center" vertical="center"/>
    </xf>
    <xf numFmtId="38" fontId="54" fillId="0" borderId="0" xfId="1" applyFont="1" applyAlignment="1">
      <alignment horizontal="left" vertical="center"/>
    </xf>
    <xf numFmtId="38" fontId="15" fillId="0" borderId="0" xfId="1" applyFont="1" applyAlignment="1">
      <alignment horizontal="left" vertical="center"/>
    </xf>
    <xf numFmtId="38" fontId="56" fillId="0" borderId="0" xfId="1" applyFont="1">
      <alignment vertical="center"/>
    </xf>
    <xf numFmtId="38" fontId="0" fillId="0" borderId="104" xfId="1" applyFont="1" applyBorder="1" applyAlignment="1">
      <alignment horizontal="center" vertical="center"/>
    </xf>
    <xf numFmtId="38" fontId="15" fillId="0" borderId="0" xfId="1" applyFont="1">
      <alignment vertical="center"/>
    </xf>
    <xf numFmtId="38" fontId="0" fillId="0" borderId="97" xfId="0" applyNumberFormat="1" applyBorder="1" applyAlignment="1">
      <alignment horizontal="center" vertical="center"/>
    </xf>
    <xf numFmtId="0" fontId="0" fillId="0" borderId="23" xfId="0" applyBorder="1" applyAlignment="1">
      <alignment horizontal="center" vertical="center"/>
    </xf>
    <xf numFmtId="176" fontId="2" fillId="0" borderId="154" xfId="5" applyNumberFormat="1" applyFont="1" applyBorder="1" applyAlignment="1" applyProtection="1">
      <alignment vertical="center" shrinkToFit="1"/>
      <protection locked="0"/>
    </xf>
    <xf numFmtId="176" fontId="2" fillId="0" borderId="320" xfId="5" applyNumberFormat="1" applyFont="1" applyBorder="1" applyAlignment="1" applyProtection="1">
      <alignment vertical="center" shrinkToFit="1"/>
      <protection locked="0"/>
    </xf>
    <xf numFmtId="176" fontId="2" fillId="0" borderId="155" xfId="5" applyNumberFormat="1" applyFont="1" applyBorder="1" applyAlignment="1" applyProtection="1">
      <alignment vertical="center" shrinkToFit="1"/>
      <protection locked="0"/>
    </xf>
    <xf numFmtId="176" fontId="2" fillId="0" borderId="321" xfId="5" applyNumberFormat="1" applyFont="1" applyBorder="1" applyAlignment="1" applyProtection="1">
      <alignment vertical="center" shrinkToFit="1"/>
      <protection locked="0"/>
    </xf>
    <xf numFmtId="176" fontId="2" fillId="0" borderId="154" xfId="4" applyNumberFormat="1" applyBorder="1" applyAlignment="1" applyProtection="1">
      <alignment vertical="center" shrinkToFit="1"/>
      <protection locked="0"/>
    </xf>
    <xf numFmtId="176" fontId="2" fillId="0" borderId="320" xfId="4" applyNumberFormat="1" applyBorder="1" applyAlignment="1" applyProtection="1">
      <alignment vertical="center" shrinkToFit="1"/>
      <protection locked="0"/>
    </xf>
    <xf numFmtId="176" fontId="2" fillId="0" borderId="159" xfId="4" applyNumberFormat="1" applyBorder="1" applyAlignment="1" applyProtection="1">
      <alignment vertical="center" shrinkToFit="1"/>
      <protection locked="0"/>
    </xf>
    <xf numFmtId="176" fontId="2" fillId="0" borderId="324" xfId="5" applyNumberFormat="1" applyFont="1" applyBorder="1" applyAlignment="1" applyProtection="1">
      <alignment vertical="center" shrinkToFit="1"/>
      <protection locked="0"/>
    </xf>
    <xf numFmtId="176" fontId="2" fillId="0" borderId="158" xfId="4" applyNumberFormat="1" applyBorder="1" applyAlignment="1" applyProtection="1">
      <alignment vertical="center" shrinkToFit="1"/>
      <protection locked="0"/>
    </xf>
    <xf numFmtId="176" fontId="2" fillId="0" borderId="323" xfId="5" applyNumberFormat="1" applyFont="1" applyBorder="1" applyAlignment="1" applyProtection="1">
      <alignment vertical="center" shrinkToFit="1"/>
      <protection locked="0"/>
    </xf>
    <xf numFmtId="176" fontId="2" fillId="0" borderId="161" xfId="4" applyNumberFormat="1" applyBorder="1" applyAlignment="1" applyProtection="1">
      <alignment vertical="center" shrinkToFit="1"/>
      <protection locked="0"/>
    </xf>
    <xf numFmtId="176" fontId="2" fillId="0" borderId="355" xfId="5" applyNumberFormat="1" applyFont="1" applyFill="1" applyBorder="1" applyAlignment="1" applyProtection="1">
      <alignment vertical="center" shrinkToFit="1"/>
      <protection locked="0"/>
    </xf>
    <xf numFmtId="176" fontId="2" fillId="0" borderId="157" xfId="5" applyNumberFormat="1" applyFont="1" applyBorder="1" applyAlignment="1" applyProtection="1">
      <alignment vertical="center" shrinkToFit="1"/>
      <protection locked="0"/>
    </xf>
    <xf numFmtId="176" fontId="2" fillId="0" borderId="322" xfId="5" applyNumberFormat="1" applyFont="1" applyBorder="1" applyAlignment="1" applyProtection="1">
      <alignment vertical="center" shrinkToFit="1"/>
      <protection locked="0"/>
    </xf>
    <xf numFmtId="176" fontId="2" fillId="0" borderId="158" xfId="5" applyNumberFormat="1" applyFont="1" applyBorder="1" applyAlignment="1" applyProtection="1">
      <alignment vertical="center" shrinkToFit="1"/>
      <protection locked="0"/>
    </xf>
    <xf numFmtId="176" fontId="2" fillId="0" borderId="159" xfId="5" applyNumberFormat="1" applyFont="1" applyBorder="1" applyAlignment="1" applyProtection="1">
      <alignment vertical="center" shrinkToFit="1"/>
      <protection locked="0"/>
    </xf>
    <xf numFmtId="176" fontId="2" fillId="0" borderId="323" xfId="4" applyNumberFormat="1" applyBorder="1" applyAlignment="1" applyProtection="1">
      <alignment vertical="center" shrinkToFit="1"/>
      <protection locked="0"/>
    </xf>
    <xf numFmtId="176" fontId="2" fillId="0" borderId="155" xfId="4" applyNumberFormat="1" applyBorder="1" applyAlignment="1" applyProtection="1">
      <alignment vertical="center" shrinkToFit="1"/>
      <protection locked="0"/>
    </xf>
    <xf numFmtId="176" fontId="2" fillId="0" borderId="321" xfId="4" applyNumberFormat="1" applyBorder="1" applyAlignment="1" applyProtection="1">
      <alignment vertical="center" shrinkToFit="1"/>
      <protection locked="0"/>
    </xf>
    <xf numFmtId="176" fontId="2" fillId="0" borderId="155" xfId="5" applyNumberFormat="1" applyFont="1" applyFill="1" applyBorder="1" applyAlignment="1" applyProtection="1">
      <alignment vertical="center" shrinkToFit="1"/>
      <protection locked="0"/>
    </xf>
    <xf numFmtId="176" fontId="2" fillId="0" borderId="321" xfId="5" applyNumberFormat="1" applyFont="1" applyFill="1" applyBorder="1" applyAlignment="1" applyProtection="1">
      <alignment vertical="center" shrinkToFit="1"/>
      <protection locked="0"/>
    </xf>
    <xf numFmtId="176" fontId="2" fillId="0" borderId="152" xfId="5" applyNumberFormat="1" applyFont="1" applyBorder="1" applyAlignment="1" applyProtection="1">
      <alignment vertical="center" shrinkToFit="1"/>
      <protection locked="0"/>
    </xf>
    <xf numFmtId="176" fontId="2" fillId="0" borderId="151" xfId="4" applyNumberFormat="1" applyBorder="1" applyAlignment="1" applyProtection="1">
      <alignment vertical="center" shrinkToFit="1"/>
      <protection locked="0"/>
    </xf>
    <xf numFmtId="176" fontId="2" fillId="0" borderId="150" xfId="5" applyNumberFormat="1" applyFont="1" applyFill="1" applyBorder="1" applyAlignment="1" applyProtection="1">
      <alignment vertical="center" shrinkToFit="1"/>
      <protection locked="0"/>
    </xf>
    <xf numFmtId="176" fontId="2" fillId="0" borderId="150" xfId="5" applyNumberFormat="1" applyFont="1" applyBorder="1" applyAlignment="1" applyProtection="1">
      <alignment vertical="center" shrinkToFit="1"/>
      <protection locked="0"/>
    </xf>
    <xf numFmtId="176" fontId="2" fillId="0" borderId="104" xfId="5" applyNumberFormat="1" applyFont="1" applyBorder="1" applyAlignment="1" applyProtection="1">
      <alignment vertical="center" shrinkToFit="1"/>
      <protection locked="0"/>
    </xf>
    <xf numFmtId="176" fontId="2" fillId="0" borderId="151" xfId="5" applyNumberFormat="1" applyFont="1" applyBorder="1" applyAlignment="1" applyProtection="1">
      <alignment vertical="center" shrinkToFit="1"/>
      <protection locked="0"/>
    </xf>
    <xf numFmtId="176" fontId="2" fillId="0" borderId="161" xfId="5" applyNumberFormat="1" applyFont="1" applyBorder="1" applyAlignment="1" applyProtection="1">
      <alignment vertical="center" shrinkToFit="1"/>
      <protection locked="0"/>
    </xf>
    <xf numFmtId="176" fontId="2" fillId="0" borderId="0" xfId="5" applyNumberFormat="1" applyFont="1" applyBorder="1" applyAlignment="1" applyProtection="1">
      <alignment vertical="center" shrinkToFit="1"/>
      <protection locked="0"/>
    </xf>
    <xf numFmtId="176" fontId="2" fillId="0" borderId="157" xfId="4" applyNumberFormat="1" applyBorder="1" applyAlignment="1" applyProtection="1">
      <alignment vertical="center" shrinkToFit="1"/>
      <protection locked="0"/>
    </xf>
    <xf numFmtId="176" fontId="2" fillId="0" borderId="104" xfId="4" applyNumberFormat="1" applyBorder="1" applyAlignment="1" applyProtection="1">
      <alignment vertical="center" shrinkToFit="1"/>
      <protection locked="0"/>
    </xf>
    <xf numFmtId="176" fontId="2" fillId="0" borderId="156" xfId="4" applyNumberFormat="1" applyBorder="1" applyAlignment="1" applyProtection="1">
      <alignment vertical="center" shrinkToFit="1"/>
      <protection locked="0"/>
    </xf>
    <xf numFmtId="176" fontId="2" fillId="0" borderId="97" xfId="4" applyNumberFormat="1" applyBorder="1" applyAlignment="1" applyProtection="1">
      <alignment vertical="center" shrinkToFit="1"/>
      <protection locked="0"/>
    </xf>
    <xf numFmtId="176" fontId="2" fillId="0" borderId="331" xfId="4" applyNumberFormat="1" applyBorder="1" applyAlignment="1" applyProtection="1">
      <alignment vertical="center" shrinkToFit="1"/>
      <protection locked="0"/>
    </xf>
    <xf numFmtId="176" fontId="2" fillId="0" borderId="204" xfId="5" applyNumberFormat="1" applyFont="1" applyBorder="1" applyAlignment="1" applyProtection="1">
      <alignment vertical="center" shrinkToFit="1"/>
      <protection locked="0"/>
    </xf>
    <xf numFmtId="176" fontId="2" fillId="0" borderId="339" xfId="5" applyNumberFormat="1" applyFont="1" applyBorder="1" applyAlignment="1" applyProtection="1">
      <alignment vertical="center" shrinkToFit="1"/>
      <protection locked="0"/>
    </xf>
    <xf numFmtId="176" fontId="2" fillId="0" borderId="44" xfId="5" applyNumberFormat="1" applyFont="1" applyBorder="1" applyAlignment="1" applyProtection="1">
      <alignment vertical="center" shrinkToFit="1"/>
      <protection locked="0"/>
    </xf>
    <xf numFmtId="176" fontId="2" fillId="0" borderId="340" xfId="5" applyNumberFormat="1" applyFont="1" applyBorder="1" applyAlignment="1" applyProtection="1">
      <alignment vertical="center" shrinkToFit="1"/>
      <protection locked="0"/>
    </xf>
    <xf numFmtId="176" fontId="2" fillId="0" borderId="205" xfId="5" applyNumberFormat="1" applyFont="1" applyBorder="1" applyAlignment="1" applyProtection="1">
      <alignment vertical="center" shrinkToFit="1"/>
      <protection locked="0"/>
    </xf>
    <xf numFmtId="176" fontId="2" fillId="0" borderId="341" xfId="5" applyNumberFormat="1" applyFont="1" applyBorder="1" applyAlignment="1" applyProtection="1">
      <alignment vertical="center" shrinkToFit="1"/>
      <protection locked="0"/>
    </xf>
    <xf numFmtId="182" fontId="2" fillId="3" borderId="98" xfId="2" applyNumberFormat="1" applyFont="1" applyFill="1" applyBorder="1" applyAlignment="1">
      <alignment vertical="center" shrinkToFit="1"/>
    </xf>
    <xf numFmtId="182" fontId="2" fillId="3" borderId="10" xfId="2" applyNumberFormat="1" applyFont="1" applyFill="1" applyBorder="1" applyAlignment="1">
      <alignment vertical="center" shrinkToFit="1"/>
    </xf>
    <xf numFmtId="182" fontId="2" fillId="3" borderId="7" xfId="2" applyNumberFormat="1" applyFont="1" applyFill="1" applyBorder="1" applyAlignment="1">
      <alignment vertical="center" shrinkToFit="1"/>
    </xf>
    <xf numFmtId="176" fontId="2" fillId="3" borderId="211" xfId="5" applyNumberFormat="1" applyFont="1" applyFill="1" applyBorder="1" applyAlignment="1">
      <alignment vertical="center" shrinkToFit="1"/>
    </xf>
    <xf numFmtId="176" fontId="2" fillId="3" borderId="221" xfId="3" applyNumberFormat="1" applyFill="1" applyBorder="1" applyAlignment="1">
      <alignment horizontal="center" vertical="center" shrinkToFit="1"/>
    </xf>
    <xf numFmtId="176" fontId="2" fillId="3" borderId="19" xfId="3" applyNumberFormat="1" applyFill="1" applyBorder="1" applyAlignment="1">
      <alignment vertical="center" shrinkToFit="1"/>
    </xf>
    <xf numFmtId="176" fontId="2" fillId="3" borderId="97" xfId="3" applyNumberFormat="1" applyFill="1" applyBorder="1" applyAlignment="1">
      <alignment vertical="center" shrinkToFit="1"/>
    </xf>
    <xf numFmtId="176" fontId="2" fillId="3" borderId="7" xfId="5" applyNumberFormat="1" applyFont="1" applyFill="1" applyBorder="1" applyAlignment="1">
      <alignment vertical="center" shrinkToFit="1"/>
    </xf>
    <xf numFmtId="176" fontId="2" fillId="3" borderId="10" xfId="5" applyNumberFormat="1" applyFont="1" applyFill="1" applyBorder="1" applyAlignment="1">
      <alignment vertical="center" shrinkToFit="1"/>
    </xf>
    <xf numFmtId="176" fontId="2" fillId="0" borderId="207" xfId="5" applyNumberFormat="1" applyFont="1" applyBorder="1" applyAlignment="1" applyProtection="1">
      <alignment vertical="center" shrinkToFit="1"/>
      <protection locked="0"/>
    </xf>
    <xf numFmtId="176" fontId="2" fillId="0" borderId="345" xfId="5" applyNumberFormat="1" applyFont="1" applyBorder="1" applyAlignment="1" applyProtection="1">
      <alignment vertical="center" shrinkToFit="1"/>
      <protection locked="0"/>
    </xf>
    <xf numFmtId="176" fontId="2" fillId="0" borderId="43" xfId="5" applyNumberFormat="1" applyFont="1" applyBorder="1" applyAlignment="1" applyProtection="1">
      <alignment vertical="center" shrinkToFit="1"/>
      <protection locked="0"/>
    </xf>
    <xf numFmtId="176" fontId="2" fillId="0" borderId="346" xfId="5" applyNumberFormat="1" applyFont="1" applyBorder="1" applyAlignment="1" applyProtection="1">
      <alignment vertical="center" shrinkToFit="1"/>
      <protection locked="0"/>
    </xf>
    <xf numFmtId="176" fontId="2" fillId="3" borderId="206" xfId="5" applyNumberFormat="1" applyFont="1" applyFill="1" applyBorder="1" applyAlignment="1">
      <alignment vertical="center" shrinkToFit="1"/>
    </xf>
    <xf numFmtId="176" fontId="2" fillId="3" borderId="342" xfId="5" applyNumberFormat="1" applyFont="1" applyFill="1" applyBorder="1" applyAlignment="1">
      <alignment vertical="center" shrinkToFit="1"/>
    </xf>
    <xf numFmtId="176" fontId="2" fillId="0" borderId="47" xfId="5" applyNumberFormat="1" applyFont="1" applyBorder="1" applyAlignment="1" applyProtection="1">
      <alignment vertical="center" shrinkToFit="1"/>
      <protection locked="0"/>
    </xf>
    <xf numFmtId="176" fontId="2" fillId="0" borderId="347" xfId="5" applyNumberFormat="1" applyFont="1" applyBorder="1" applyAlignment="1" applyProtection="1">
      <alignment vertical="center" shrinkToFit="1"/>
      <protection locked="0"/>
    </xf>
    <xf numFmtId="176" fontId="2" fillId="2" borderId="40" xfId="3" applyNumberFormat="1" applyFill="1" applyBorder="1" applyAlignment="1" applyProtection="1">
      <alignment vertical="center" shrinkToFit="1"/>
      <protection locked="0"/>
    </xf>
    <xf numFmtId="176" fontId="2" fillId="2" borderId="62" xfId="6" quotePrefix="1" applyNumberFormat="1" applyFill="1" applyBorder="1" applyAlignment="1" applyProtection="1">
      <alignment vertical="center" shrinkToFit="1"/>
      <protection locked="0"/>
    </xf>
    <xf numFmtId="176" fontId="2" fillId="2" borderId="16" xfId="3" applyNumberFormat="1" applyFill="1" applyBorder="1" applyAlignment="1" applyProtection="1">
      <alignment vertical="center" shrinkToFit="1"/>
      <protection locked="0"/>
    </xf>
    <xf numFmtId="176" fontId="2" fillId="2" borderId="32" xfId="6" quotePrefix="1" applyNumberFormat="1" applyFill="1" applyBorder="1" applyAlignment="1" applyProtection="1">
      <alignment vertical="center" shrinkToFit="1"/>
      <protection locked="0"/>
    </xf>
    <xf numFmtId="176" fontId="2" fillId="2" borderId="9" xfId="3" applyNumberFormat="1" applyFill="1" applyBorder="1" applyAlignment="1" applyProtection="1">
      <alignment vertical="center" shrinkToFit="1"/>
      <protection locked="0"/>
    </xf>
    <xf numFmtId="176" fontId="2" fillId="2" borderId="33" xfId="6" quotePrefix="1" applyNumberFormat="1" applyFill="1" applyBorder="1" applyAlignment="1" applyProtection="1">
      <alignment vertical="center" shrinkToFit="1"/>
      <protection locked="0"/>
    </xf>
    <xf numFmtId="176" fontId="2" fillId="0" borderId="55" xfId="5" applyNumberFormat="1" applyFont="1" applyBorder="1" applyAlignment="1" applyProtection="1">
      <alignment vertical="center" shrinkToFit="1"/>
      <protection locked="0"/>
    </xf>
    <xf numFmtId="176" fontId="2" fillId="0" borderId="12" xfId="5" applyNumberFormat="1" applyFont="1" applyBorder="1" applyAlignment="1" applyProtection="1">
      <alignment vertical="center" shrinkToFit="1"/>
      <protection locked="0"/>
    </xf>
    <xf numFmtId="176" fontId="2" fillId="0" borderId="50" xfId="5" applyNumberFormat="1" applyFont="1" applyBorder="1" applyAlignment="1" applyProtection="1">
      <alignment vertical="center" shrinkToFit="1"/>
      <protection locked="0"/>
    </xf>
    <xf numFmtId="176" fontId="2" fillId="0" borderId="94" xfId="5" applyNumberFormat="1" applyFont="1" applyBorder="1" applyAlignment="1" applyProtection="1">
      <alignment vertical="center" shrinkToFit="1"/>
      <protection locked="0"/>
    </xf>
    <xf numFmtId="176" fontId="2" fillId="0" borderId="24" xfId="5" applyNumberFormat="1" applyFont="1" applyBorder="1" applyAlignment="1" applyProtection="1">
      <alignment vertical="center" shrinkToFit="1"/>
      <protection locked="0"/>
    </xf>
    <xf numFmtId="176" fontId="2" fillId="0" borderId="39" xfId="5" applyNumberFormat="1" applyFont="1" applyBorder="1" applyAlignment="1" applyProtection="1">
      <alignment vertical="center" shrinkToFit="1"/>
      <protection locked="0"/>
    </xf>
    <xf numFmtId="176" fontId="2" fillId="0" borderId="28" xfId="5" applyNumberFormat="1" applyFont="1" applyBorder="1" applyAlignment="1" applyProtection="1">
      <alignment vertical="center" shrinkToFit="1"/>
      <protection locked="0"/>
    </xf>
    <xf numFmtId="176" fontId="2" fillId="0" borderId="192" xfId="5" applyNumberFormat="1" applyFont="1" applyBorder="1" applyAlignment="1" applyProtection="1">
      <alignment vertical="center" shrinkToFit="1"/>
      <protection locked="0"/>
    </xf>
    <xf numFmtId="176" fontId="2" fillId="0" borderId="352" xfId="5" applyNumberFormat="1" applyFont="1" applyBorder="1" applyAlignment="1" applyProtection="1">
      <alignment vertical="center" shrinkToFit="1"/>
      <protection locked="0"/>
    </xf>
    <xf numFmtId="193" fontId="24" fillId="0" borderId="0" xfId="4" applyNumberFormat="1" applyFont="1" applyAlignment="1">
      <alignment vertical="top" shrinkToFit="1"/>
    </xf>
    <xf numFmtId="197" fontId="24" fillId="0" borderId="0" xfId="4" applyNumberFormat="1" applyFont="1" applyAlignment="1">
      <alignment horizontal="center" vertical="top" shrinkToFit="1"/>
    </xf>
    <xf numFmtId="0" fontId="54" fillId="5" borderId="23" xfId="0" applyFont="1" applyFill="1" applyBorder="1" applyAlignment="1">
      <alignment horizontal="center" vertical="center"/>
    </xf>
    <xf numFmtId="0" fontId="58" fillId="0" borderId="0" xfId="0" applyFont="1">
      <alignment vertical="center"/>
    </xf>
    <xf numFmtId="176" fontId="2" fillId="9" borderId="0" xfId="5" applyNumberFormat="1" applyFont="1" applyFill="1" applyBorder="1" applyAlignment="1">
      <alignment vertical="center" shrinkToFit="1"/>
    </xf>
    <xf numFmtId="176" fontId="2" fillId="0" borderId="158" xfId="4" applyNumberFormat="1" applyBorder="1" applyAlignment="1" applyProtection="1">
      <alignment horizontal="right" vertical="center" shrinkToFit="1"/>
      <protection locked="0"/>
    </xf>
    <xf numFmtId="176" fontId="2" fillId="0" borderId="151" xfId="4" applyNumberFormat="1" applyBorder="1" applyAlignment="1" applyProtection="1">
      <alignment horizontal="right" vertical="center" shrinkToFit="1"/>
      <protection locked="0"/>
    </xf>
    <xf numFmtId="176" fontId="2" fillId="5" borderId="359" xfId="5" applyNumberFormat="1" applyFont="1" applyFill="1" applyBorder="1" applyAlignment="1">
      <alignment vertical="center" shrinkToFit="1"/>
    </xf>
    <xf numFmtId="176" fontId="2" fillId="0" borderId="103" xfId="3" applyNumberFormat="1" applyBorder="1" applyAlignment="1">
      <alignment horizontal="center" vertical="center" shrinkToFit="1"/>
    </xf>
    <xf numFmtId="176" fontId="2" fillId="0" borderId="203" xfId="5" applyNumberFormat="1" applyFont="1" applyFill="1" applyBorder="1" applyAlignment="1" applyProtection="1">
      <alignment vertical="center" shrinkToFit="1"/>
      <protection locked="0"/>
    </xf>
    <xf numFmtId="176" fontId="2" fillId="0" borderId="209" xfId="5" applyNumberFormat="1" applyFont="1" applyFill="1" applyBorder="1" applyAlignment="1" applyProtection="1">
      <alignment vertical="center" shrinkToFit="1"/>
      <protection locked="0"/>
    </xf>
    <xf numFmtId="176" fontId="2" fillId="9" borderId="326" xfId="5" applyNumberFormat="1" applyFont="1" applyFill="1" applyBorder="1" applyAlignment="1">
      <alignment vertical="center" shrinkToFit="1"/>
    </xf>
    <xf numFmtId="176" fontId="2" fillId="5" borderId="360" xfId="5" applyNumberFormat="1" applyFont="1" applyFill="1" applyBorder="1" applyAlignment="1">
      <alignment vertical="center" shrinkToFit="1"/>
    </xf>
    <xf numFmtId="176" fontId="2" fillId="3" borderId="213" xfId="5" applyNumberFormat="1" applyFont="1" applyFill="1" applyBorder="1" applyAlignment="1">
      <alignment vertical="center" shrinkToFit="1"/>
    </xf>
    <xf numFmtId="176" fontId="2" fillId="3" borderId="11" xfId="5" applyNumberFormat="1" applyFont="1" applyFill="1" applyBorder="1" applyAlignment="1">
      <alignment vertical="center" shrinkToFit="1"/>
    </xf>
    <xf numFmtId="176" fontId="2" fillId="3" borderId="11" xfId="4" applyNumberFormat="1" applyFill="1" applyBorder="1" applyAlignment="1">
      <alignment vertical="center" shrinkToFit="1"/>
    </xf>
    <xf numFmtId="176" fontId="2" fillId="9" borderId="353" xfId="4" applyNumberFormat="1" applyFill="1" applyBorder="1" applyAlignment="1">
      <alignment vertical="center" shrinkToFit="1"/>
    </xf>
    <xf numFmtId="176" fontId="2" fillId="3" borderId="114" xfId="5" applyNumberFormat="1" applyFont="1" applyFill="1" applyBorder="1" applyAlignment="1">
      <alignment vertical="center" shrinkToFit="1"/>
    </xf>
    <xf numFmtId="176" fontId="2" fillId="9" borderId="354" xfId="5" applyNumberFormat="1" applyFont="1" applyFill="1" applyBorder="1" applyAlignment="1">
      <alignment vertical="center" shrinkToFit="1"/>
    </xf>
    <xf numFmtId="176" fontId="2" fillId="5" borderId="334" xfId="4" applyNumberFormat="1" applyFill="1" applyBorder="1" applyAlignment="1">
      <alignment vertical="center" shrinkToFit="1"/>
    </xf>
    <xf numFmtId="176" fontId="2" fillId="0" borderId="113" xfId="3" applyNumberFormat="1" applyBorder="1" applyAlignment="1">
      <alignment horizontal="center" vertical="center" shrinkToFit="1"/>
    </xf>
    <xf numFmtId="176" fontId="2" fillId="5" borderId="334" xfId="5" applyNumberFormat="1" applyFont="1" applyFill="1" applyBorder="1" applyAlignment="1">
      <alignment vertical="center" shrinkToFit="1"/>
    </xf>
    <xf numFmtId="176" fontId="2" fillId="9" borderId="156" xfId="4" applyNumberFormat="1" applyFill="1" applyBorder="1" applyAlignment="1" applyProtection="1">
      <alignment vertical="center" shrinkToFit="1"/>
      <protection locked="0"/>
    </xf>
    <xf numFmtId="176" fontId="2" fillId="9" borderId="319" xfId="4" applyNumberFormat="1" applyFill="1" applyBorder="1" applyAlignment="1" applyProtection="1">
      <alignment vertical="center" shrinkToFit="1"/>
      <protection locked="0"/>
    </xf>
    <xf numFmtId="176" fontId="2" fillId="2" borderId="42" xfId="3" applyNumberFormat="1" applyFill="1" applyBorder="1" applyAlignment="1">
      <alignment horizontal="center" vertical="center" shrinkToFit="1"/>
    </xf>
    <xf numFmtId="176" fontId="2" fillId="3" borderId="11" xfId="1" applyNumberFormat="1" applyFont="1" applyFill="1" applyBorder="1" applyAlignment="1">
      <alignment vertical="center" shrinkToFit="1"/>
    </xf>
    <xf numFmtId="176" fontId="2" fillId="9" borderId="316" xfId="5" applyNumberFormat="1" applyFont="1" applyFill="1" applyBorder="1" applyAlignment="1">
      <alignment vertical="center" shrinkToFit="1"/>
    </xf>
    <xf numFmtId="176" fontId="2" fillId="5" borderId="334" xfId="1" applyNumberFormat="1" applyFont="1" applyFill="1" applyBorder="1" applyAlignment="1">
      <alignment vertical="center" shrinkToFit="1"/>
    </xf>
    <xf numFmtId="176" fontId="2" fillId="3" borderId="36" xfId="4" applyNumberFormat="1" applyFill="1" applyBorder="1" applyAlignment="1">
      <alignment vertical="center" shrinkToFit="1"/>
    </xf>
    <xf numFmtId="176" fontId="2" fillId="3" borderId="57" xfId="5" applyNumberFormat="1" applyFont="1" applyFill="1" applyBorder="1" applyAlignment="1">
      <alignment vertical="center" shrinkToFit="1"/>
    </xf>
    <xf numFmtId="176" fontId="2" fillId="5" borderId="335" xfId="4" applyNumberFormat="1" applyFill="1" applyBorder="1" applyAlignment="1">
      <alignment vertical="center" shrinkToFit="1"/>
    </xf>
    <xf numFmtId="176" fontId="2" fillId="9" borderId="99" xfId="5" applyNumberFormat="1" applyFont="1" applyFill="1" applyBorder="1" applyAlignment="1">
      <alignment vertical="center" shrinkToFit="1"/>
    </xf>
    <xf numFmtId="176" fontId="2" fillId="9" borderId="328" xfId="5" applyNumberFormat="1" applyFont="1" applyFill="1" applyBorder="1" applyAlignment="1">
      <alignment vertical="center" shrinkToFit="1"/>
    </xf>
    <xf numFmtId="176" fontId="2" fillId="5" borderId="336" xfId="5" applyNumberFormat="1" applyFont="1" applyFill="1" applyBorder="1" applyAlignment="1">
      <alignment vertical="center" shrinkToFit="1"/>
    </xf>
    <xf numFmtId="176" fontId="2" fillId="5" borderId="333" xfId="5" applyNumberFormat="1" applyFont="1" applyFill="1" applyBorder="1" applyAlignment="1">
      <alignment vertical="center" shrinkToFit="1"/>
    </xf>
    <xf numFmtId="176" fontId="2" fillId="3" borderId="27" xfId="4" applyNumberFormat="1" applyFill="1" applyBorder="1" applyAlignment="1">
      <alignment vertical="center" shrinkToFit="1"/>
    </xf>
    <xf numFmtId="176" fontId="2" fillId="3" borderId="361" xfId="5" applyNumberFormat="1" applyFont="1" applyFill="1" applyBorder="1" applyAlignment="1">
      <alignment vertical="center" shrinkToFit="1"/>
    </xf>
    <xf numFmtId="176" fontId="2" fillId="9" borderId="329" xfId="5" applyNumberFormat="1" applyFont="1" applyFill="1" applyBorder="1" applyAlignment="1">
      <alignment vertical="center" shrinkToFit="1"/>
    </xf>
    <xf numFmtId="176" fontId="2" fillId="9" borderId="104" xfId="5" applyNumberFormat="1" applyFont="1" applyFill="1" applyBorder="1" applyAlignment="1">
      <alignment vertical="center" shrinkToFit="1"/>
    </xf>
    <xf numFmtId="176" fontId="2" fillId="3" borderId="36" xfId="5" applyNumberFormat="1" applyFont="1" applyFill="1" applyBorder="1" applyAlignment="1">
      <alignment vertical="center" shrinkToFit="1"/>
    </xf>
    <xf numFmtId="176" fontId="2" fillId="5" borderId="313" xfId="4" applyNumberFormat="1" applyFill="1" applyBorder="1" applyAlignment="1">
      <alignment vertical="center" shrinkToFit="1"/>
    </xf>
    <xf numFmtId="192" fontId="2" fillId="3" borderId="348" xfId="3" applyNumberFormat="1" applyFill="1" applyBorder="1" applyAlignment="1">
      <alignment vertical="center"/>
    </xf>
    <xf numFmtId="192" fontId="2" fillId="3" borderId="163" xfId="3" applyNumberFormat="1" applyFill="1" applyBorder="1" applyAlignment="1">
      <alignment vertical="center"/>
    </xf>
    <xf numFmtId="176" fontId="2" fillId="9" borderId="356" xfId="4" applyNumberFormat="1" applyFill="1" applyBorder="1" applyAlignment="1">
      <alignment vertical="center" shrinkToFit="1"/>
    </xf>
    <xf numFmtId="176" fontId="2" fillId="3" borderId="27" xfId="5" applyNumberFormat="1" applyFont="1" applyFill="1" applyBorder="1" applyAlignment="1">
      <alignment vertical="center" shrinkToFit="1"/>
    </xf>
    <xf numFmtId="176" fontId="2" fillId="9" borderId="357" xfId="4" applyNumberFormat="1" applyFill="1" applyBorder="1" applyAlignment="1">
      <alignment vertical="center" shrinkToFit="1"/>
    </xf>
    <xf numFmtId="176" fontId="2" fillId="9" borderId="357" xfId="5" applyNumberFormat="1" applyFont="1" applyFill="1" applyBorder="1" applyAlignment="1">
      <alignment vertical="center" shrinkToFit="1"/>
    </xf>
    <xf numFmtId="176" fontId="2" fillId="3" borderId="9" xfId="3" applyNumberFormat="1" applyFill="1" applyBorder="1" applyAlignment="1">
      <alignment vertical="center" shrinkToFit="1"/>
    </xf>
    <xf numFmtId="176" fontId="2" fillId="3" borderId="33" xfId="3" applyNumberFormat="1" applyFill="1" applyBorder="1" applyAlignment="1">
      <alignment vertical="center" shrinkToFit="1"/>
    </xf>
    <xf numFmtId="176" fontId="2" fillId="3" borderId="10" xfId="3" applyNumberFormat="1" applyFill="1" applyBorder="1" applyAlignment="1">
      <alignment vertical="center" shrinkToFit="1"/>
    </xf>
    <xf numFmtId="176" fontId="2" fillId="3" borderId="7" xfId="4" applyNumberFormat="1" applyFill="1" applyBorder="1" applyAlignment="1">
      <alignment vertical="center" shrinkToFit="1"/>
    </xf>
    <xf numFmtId="176" fontId="2" fillId="3" borderId="193" xfId="4" applyNumberFormat="1" applyFill="1" applyBorder="1" applyAlignment="1">
      <alignment vertical="center" shrinkToFit="1"/>
    </xf>
    <xf numFmtId="176" fontId="2" fillId="3" borderId="185" xfId="3" applyNumberFormat="1" applyFill="1" applyBorder="1" applyAlignment="1">
      <alignment vertical="center" shrinkToFit="1"/>
    </xf>
    <xf numFmtId="176" fontId="2" fillId="8" borderId="156" xfId="4" applyNumberFormat="1" applyFill="1" applyBorder="1" applyAlignment="1" applyProtection="1">
      <alignment vertical="center" shrinkToFit="1"/>
      <protection locked="0"/>
    </xf>
    <xf numFmtId="176" fontId="2" fillId="8" borderId="319" xfId="4" applyNumberFormat="1" applyFill="1" applyBorder="1" applyAlignment="1" applyProtection="1">
      <alignment vertical="center" shrinkToFit="1"/>
      <protection locked="0"/>
    </xf>
    <xf numFmtId="0" fontId="62" fillId="0" borderId="0" xfId="15">
      <alignment vertical="center"/>
    </xf>
    <xf numFmtId="0" fontId="8" fillId="2" borderId="23" xfId="0" applyFont="1" applyFill="1" applyBorder="1" applyAlignment="1">
      <alignment horizontal="center" vertical="center" shrinkToFit="1"/>
    </xf>
    <xf numFmtId="9" fontId="2" fillId="0" borderId="23" xfId="0" applyNumberFormat="1" applyFont="1" applyBorder="1" applyAlignment="1">
      <alignment horizontal="center" vertical="center" shrinkToFit="1"/>
    </xf>
    <xf numFmtId="0" fontId="2" fillId="0" borderId="23" xfId="0" applyFont="1" applyBorder="1" applyAlignment="1">
      <alignment horizontal="center" vertical="center" shrinkToFit="1"/>
    </xf>
    <xf numFmtId="179" fontId="2" fillId="0" borderId="23" xfId="0" applyNumberFormat="1" applyFont="1" applyBorder="1" applyAlignment="1">
      <alignment horizontal="center" vertical="center" shrinkToFit="1"/>
    </xf>
    <xf numFmtId="176" fontId="40" fillId="0" borderId="23" xfId="13" applyNumberFormat="1" applyFont="1" applyBorder="1" applyAlignment="1">
      <alignment horizontal="right" shrinkToFit="1"/>
    </xf>
    <xf numFmtId="176" fontId="43" fillId="3" borderId="23" xfId="13" applyNumberFormat="1" applyFont="1" applyFill="1" applyBorder="1" applyAlignment="1">
      <alignment horizontal="right" shrinkToFit="1"/>
    </xf>
    <xf numFmtId="176" fontId="43" fillId="9" borderId="23" xfId="13" applyNumberFormat="1" applyFont="1" applyFill="1" applyBorder="1" applyAlignment="1">
      <alignment horizontal="right" shrinkToFit="1"/>
    </xf>
    <xf numFmtId="176" fontId="43" fillId="6" borderId="23" xfId="13" applyNumberFormat="1" applyFont="1" applyFill="1" applyBorder="1" applyAlignment="1">
      <alignment horizontal="right" shrinkToFit="1"/>
    </xf>
    <xf numFmtId="176" fontId="43" fillId="11" borderId="23" xfId="13" applyNumberFormat="1" applyFont="1" applyFill="1" applyBorder="1" applyAlignment="1">
      <alignment horizontal="right" shrinkToFit="1"/>
    </xf>
    <xf numFmtId="176" fontId="43" fillId="20" borderId="37" xfId="13" applyNumberFormat="1" applyFont="1" applyFill="1" applyBorder="1" applyAlignment="1">
      <alignment horizontal="right" vertical="center" shrinkToFit="1"/>
    </xf>
    <xf numFmtId="176" fontId="43" fillId="20" borderId="37" xfId="13" applyNumberFormat="1" applyFont="1" applyFill="1" applyBorder="1" applyAlignment="1">
      <alignment horizontal="right" shrinkToFit="1"/>
    </xf>
    <xf numFmtId="38" fontId="0" fillId="0" borderId="0" xfId="1" applyFont="1" applyAlignment="1">
      <alignment vertical="center" shrinkToFit="1"/>
    </xf>
    <xf numFmtId="0" fontId="54" fillId="0" borderId="0" xfId="0" applyFont="1">
      <alignment vertical="center"/>
    </xf>
    <xf numFmtId="0" fontId="0" fillId="4" borderId="0" xfId="0" applyFill="1">
      <alignment vertical="center"/>
    </xf>
    <xf numFmtId="0" fontId="0" fillId="0" borderId="0" xfId="0" applyAlignment="1">
      <alignment vertical="center" wrapText="1"/>
    </xf>
    <xf numFmtId="0" fontId="63" fillId="0" borderId="0" xfId="0" applyFont="1">
      <alignment vertical="center"/>
    </xf>
    <xf numFmtId="0" fontId="2" fillId="0" borderId="23" xfId="4" applyBorder="1" applyAlignment="1" applyProtection="1">
      <alignment horizontal="right" vertical="center"/>
      <protection locked="0"/>
    </xf>
    <xf numFmtId="0" fontId="54" fillId="5" borderId="23" xfId="0" applyFont="1" applyFill="1" applyBorder="1" applyAlignment="1">
      <alignment horizontal="center" vertical="center"/>
    </xf>
    <xf numFmtId="0" fontId="0" fillId="0" borderId="23" xfId="0" applyBorder="1" applyAlignment="1">
      <alignment horizontal="center" vertical="center"/>
    </xf>
    <xf numFmtId="0" fontId="0" fillId="0" borderId="23" xfId="0" applyBorder="1" applyAlignment="1" applyProtection="1">
      <alignment horizontal="center" vertical="center"/>
      <protection locked="0"/>
    </xf>
    <xf numFmtId="0" fontId="15" fillId="0" borderId="0" xfId="0" applyFont="1" applyAlignment="1">
      <alignment horizontal="center" vertical="center"/>
    </xf>
    <xf numFmtId="0" fontId="0" fillId="0" borderId="0" xfId="0" applyAlignment="1">
      <alignment horizontal="center" vertical="center"/>
    </xf>
    <xf numFmtId="0" fontId="60" fillId="0" borderId="0" xfId="0" applyFont="1" applyAlignment="1">
      <alignment horizontal="center" vertical="center"/>
    </xf>
    <xf numFmtId="0" fontId="0" fillId="0" borderId="10" xfId="0" applyBorder="1" applyAlignment="1" applyProtection="1">
      <alignment horizontal="center" vertical="center"/>
      <protection locked="0"/>
    </xf>
    <xf numFmtId="0" fontId="0" fillId="0" borderId="97" xfId="0" applyBorder="1" applyAlignment="1" applyProtection="1">
      <alignment horizontal="center" vertical="center"/>
      <protection locked="0"/>
    </xf>
    <xf numFmtId="0" fontId="0" fillId="0" borderId="96" xfId="0" applyBorder="1" applyAlignment="1" applyProtection="1">
      <alignment horizontal="center" vertical="center"/>
      <protection locked="0"/>
    </xf>
    <xf numFmtId="176" fontId="34" fillId="0" borderId="164" xfId="7" applyNumberFormat="1" applyFont="1" applyBorder="1" applyAlignment="1" applyProtection="1">
      <alignment horizontal="center" vertical="center" shrinkToFit="1"/>
      <protection locked="0"/>
    </xf>
    <xf numFmtId="176" fontId="34" fillId="0" borderId="0" xfId="7" applyNumberFormat="1" applyFont="1" applyAlignment="1" applyProtection="1">
      <alignment horizontal="center" vertical="center" shrinkToFit="1"/>
      <protection locked="0"/>
    </xf>
    <xf numFmtId="176" fontId="34" fillId="0" borderId="0" xfId="7" applyNumberFormat="1" applyFont="1" applyAlignment="1">
      <alignment horizontal="left" vertical="center"/>
    </xf>
    <xf numFmtId="0" fontId="35" fillId="0" borderId="0" xfId="10" applyFont="1" applyAlignment="1">
      <alignment horizontal="center" vertical="center"/>
    </xf>
    <xf numFmtId="38" fontId="28" fillId="0" borderId="0" xfId="10" applyNumberFormat="1" applyFont="1" applyAlignment="1">
      <alignment horizontal="center" vertical="center"/>
    </xf>
    <xf numFmtId="38" fontId="28" fillId="0" borderId="45" xfId="10" applyNumberFormat="1" applyFont="1" applyBorder="1" applyAlignment="1">
      <alignment horizontal="center" vertical="center"/>
    </xf>
    <xf numFmtId="0" fontId="28" fillId="0" borderId="0" xfId="10" applyFont="1" applyAlignment="1">
      <alignment horizontal="right" vertical="center"/>
    </xf>
    <xf numFmtId="38" fontId="28" fillId="0" borderId="0" xfId="10" applyNumberFormat="1" applyFont="1" applyAlignment="1">
      <alignment horizontal="left" vertical="center"/>
    </xf>
    <xf numFmtId="38" fontId="28" fillId="0" borderId="45" xfId="10" applyNumberFormat="1" applyFont="1" applyBorder="1" applyAlignment="1">
      <alignment horizontal="left" vertical="center"/>
    </xf>
    <xf numFmtId="0" fontId="29" fillId="0" borderId="164" xfId="10" applyFont="1" applyBorder="1" applyAlignment="1">
      <alignment horizontal="center" vertical="center"/>
    </xf>
    <xf numFmtId="0" fontId="29" fillId="0" borderId="0" xfId="10" applyFont="1" applyAlignment="1">
      <alignment horizontal="center" vertical="center"/>
    </xf>
    <xf numFmtId="0" fontId="29" fillId="0" borderId="45" xfId="10" applyFont="1" applyBorder="1" applyAlignment="1">
      <alignment horizontal="center" vertical="center"/>
    </xf>
    <xf numFmtId="55" fontId="31" fillId="0" borderId="0" xfId="11" applyNumberFormat="1" applyFont="1" applyBorder="1" applyAlignment="1" applyProtection="1">
      <alignment horizontal="center" vertical="center"/>
      <protection locked="0"/>
    </xf>
    <xf numFmtId="0" fontId="31" fillId="0" borderId="0" xfId="11" applyNumberFormat="1" applyFont="1" applyBorder="1" applyAlignment="1" applyProtection="1">
      <alignment horizontal="center" vertical="center"/>
      <protection locked="0"/>
    </xf>
    <xf numFmtId="176" fontId="33" fillId="0" borderId="0" xfId="7" applyNumberFormat="1" applyFont="1" applyAlignment="1">
      <alignment horizontal="left" vertical="center"/>
    </xf>
    <xf numFmtId="0" fontId="19" fillId="2" borderId="0" xfId="0" applyFont="1" applyFill="1" applyAlignment="1">
      <alignment horizontal="left" vertical="top" shrinkToFit="1"/>
    </xf>
    <xf numFmtId="0" fontId="8" fillId="2" borderId="0" xfId="0" applyFont="1" applyFill="1" applyAlignment="1" applyProtection="1">
      <alignment horizontal="left" vertical="center" wrapText="1" shrinkToFit="1"/>
      <protection locked="0"/>
    </xf>
    <xf numFmtId="0" fontId="9" fillId="6" borderId="123" xfId="0" applyFont="1" applyFill="1" applyBorder="1" applyAlignment="1">
      <alignment horizontal="center" vertical="center" shrinkToFit="1"/>
    </xf>
    <xf numFmtId="0" fontId="9" fillId="6" borderId="124" xfId="0" applyFont="1" applyFill="1" applyBorder="1" applyAlignment="1">
      <alignment horizontal="center" vertical="center" shrinkToFit="1"/>
    </xf>
    <xf numFmtId="0" fontId="9" fillId="6" borderId="125" xfId="0" applyFont="1" applyFill="1" applyBorder="1" applyAlignment="1">
      <alignment horizontal="center" vertical="center" shrinkToFit="1"/>
    </xf>
    <xf numFmtId="0" fontId="9" fillId="6" borderId="66" xfId="0" applyFont="1" applyFill="1" applyBorder="1" applyAlignment="1">
      <alignment horizontal="center" vertical="center" shrinkToFit="1"/>
    </xf>
    <xf numFmtId="0" fontId="9" fillId="6" borderId="65" xfId="0" applyFont="1" applyFill="1" applyBorder="1" applyAlignment="1">
      <alignment horizontal="center" vertical="center" shrinkToFit="1"/>
    </xf>
    <xf numFmtId="0" fontId="9" fillId="6" borderId="68" xfId="0" applyFont="1" applyFill="1" applyBorder="1" applyAlignment="1">
      <alignment horizontal="center" vertical="center" shrinkToFit="1"/>
    </xf>
    <xf numFmtId="0" fontId="9" fillId="6" borderId="67" xfId="0" applyFont="1" applyFill="1" applyBorder="1" applyAlignment="1">
      <alignment horizontal="center" vertical="center" shrinkToFit="1"/>
    </xf>
    <xf numFmtId="0" fontId="9" fillId="6" borderId="69" xfId="0" applyFont="1" applyFill="1" applyBorder="1" applyAlignment="1">
      <alignment horizontal="center" vertical="center" shrinkToFit="1"/>
    </xf>
    <xf numFmtId="0" fontId="9" fillId="2" borderId="64" xfId="0" applyFont="1" applyFill="1" applyBorder="1" applyAlignment="1">
      <alignment horizontal="center" vertical="center" shrinkToFit="1"/>
    </xf>
    <xf numFmtId="0" fontId="9" fillId="2" borderId="65" xfId="0" applyFont="1" applyFill="1" applyBorder="1" applyAlignment="1">
      <alignment horizontal="center" vertical="center" shrinkToFit="1"/>
    </xf>
    <xf numFmtId="0" fontId="11" fillId="2" borderId="66" xfId="0" applyFont="1" applyFill="1" applyBorder="1" applyAlignment="1">
      <alignment horizontal="center" vertical="center" shrinkToFit="1"/>
    </xf>
    <xf numFmtId="0" fontId="11" fillId="2" borderId="67" xfId="0" applyFont="1" applyFill="1" applyBorder="1" applyAlignment="1">
      <alignment horizontal="center" vertical="center" shrinkToFit="1"/>
    </xf>
    <xf numFmtId="38" fontId="8" fillId="2" borderId="68" xfId="0" applyNumberFormat="1" applyFont="1" applyFill="1" applyBorder="1" applyAlignment="1">
      <alignment horizontal="center" vertical="center" shrinkToFit="1"/>
    </xf>
    <xf numFmtId="0" fontId="8" fillId="2" borderId="67" xfId="0" applyFont="1" applyFill="1" applyBorder="1" applyAlignment="1">
      <alignment horizontal="center" vertical="center" shrinkToFit="1"/>
    </xf>
    <xf numFmtId="38" fontId="8" fillId="2" borderId="67" xfId="1" applyFont="1" applyFill="1" applyBorder="1" applyAlignment="1">
      <alignment horizontal="center" vertical="center" shrinkToFit="1"/>
    </xf>
    <xf numFmtId="0" fontId="8" fillId="2" borderId="69" xfId="1" applyNumberFormat="1" applyFont="1" applyFill="1" applyBorder="1" applyAlignment="1">
      <alignment horizontal="center" vertical="center" shrinkToFit="1"/>
    </xf>
    <xf numFmtId="0" fontId="11" fillId="6" borderId="267" xfId="0" applyFont="1" applyFill="1" applyBorder="1" applyAlignment="1">
      <alignment horizontal="center" vertical="center" textRotation="255" shrinkToFit="1"/>
    </xf>
    <xf numFmtId="0" fontId="11" fillId="6" borderId="108" xfId="0" applyFont="1" applyFill="1" applyBorder="1" applyAlignment="1">
      <alignment horizontal="center" vertical="center" textRotation="255" shrinkToFit="1"/>
    </xf>
    <xf numFmtId="0" fontId="11" fillId="6" borderId="268" xfId="0" applyFont="1" applyFill="1" applyBorder="1" applyAlignment="1">
      <alignment horizontal="center" vertical="center" textRotation="255" shrinkToFit="1"/>
    </xf>
    <xf numFmtId="0" fontId="11" fillId="2" borderId="75" xfId="0" applyFont="1" applyFill="1" applyBorder="1" applyAlignment="1">
      <alignment horizontal="center" vertical="center" shrinkToFit="1"/>
    </xf>
    <xf numFmtId="38" fontId="11" fillId="2" borderId="76" xfId="1" applyFont="1" applyFill="1" applyBorder="1" applyAlignment="1">
      <alignment horizontal="center" vertical="center" shrinkToFit="1"/>
    </xf>
    <xf numFmtId="38" fontId="11" fillId="2" borderId="75" xfId="1" applyFont="1" applyFill="1" applyBorder="1" applyAlignment="1">
      <alignment horizontal="center" vertical="center" shrinkToFit="1"/>
    </xf>
    <xf numFmtId="38" fontId="11" fillId="2" borderId="77" xfId="1" applyFont="1" applyFill="1" applyBorder="1" applyAlignment="1">
      <alignment horizontal="center" vertical="center" shrinkToFit="1"/>
    </xf>
    <xf numFmtId="38" fontId="8" fillId="2" borderId="75" xfId="0" applyNumberFormat="1" applyFont="1" applyFill="1" applyBorder="1" applyAlignment="1">
      <alignment horizontal="center" vertical="center" shrinkToFit="1"/>
    </xf>
    <xf numFmtId="0" fontId="8" fillId="2" borderId="77" xfId="0" applyFont="1" applyFill="1" applyBorder="1" applyAlignment="1">
      <alignment horizontal="center" vertical="center" shrinkToFit="1"/>
    </xf>
    <xf numFmtId="38" fontId="8" fillId="2" borderId="78" xfId="1" applyFont="1" applyFill="1" applyBorder="1" applyAlignment="1">
      <alignment horizontal="center" vertical="center" shrinkToFit="1"/>
    </xf>
    <xf numFmtId="0" fontId="8" fillId="2" borderId="79" xfId="1" applyNumberFormat="1" applyFont="1" applyFill="1" applyBorder="1" applyAlignment="1">
      <alignment horizontal="center" vertical="center" shrinkToFit="1"/>
    </xf>
    <xf numFmtId="0" fontId="11" fillId="4" borderId="80" xfId="0" applyFont="1" applyFill="1" applyBorder="1" applyAlignment="1">
      <alignment horizontal="center" vertical="center" shrinkToFit="1"/>
    </xf>
    <xf numFmtId="0" fontId="11" fillId="4" borderId="82" xfId="0" applyFont="1" applyFill="1" applyBorder="1" applyAlignment="1">
      <alignment horizontal="center" vertical="center" shrinkToFit="1"/>
    </xf>
    <xf numFmtId="38" fontId="11" fillId="4" borderId="81" xfId="1" applyFont="1" applyFill="1" applyBorder="1" applyAlignment="1">
      <alignment horizontal="center" vertical="center" shrinkToFit="1"/>
    </xf>
    <xf numFmtId="38" fontId="11" fillId="4" borderId="80" xfId="1" applyFont="1" applyFill="1" applyBorder="1" applyAlignment="1">
      <alignment horizontal="center" vertical="center" shrinkToFit="1"/>
    </xf>
    <xf numFmtId="38" fontId="11" fillId="4" borderId="82" xfId="1" applyFont="1" applyFill="1" applyBorder="1" applyAlignment="1">
      <alignment horizontal="center" vertical="center" shrinkToFit="1"/>
    </xf>
    <xf numFmtId="38" fontId="8" fillId="4" borderId="81" xfId="0" applyNumberFormat="1" applyFont="1" applyFill="1" applyBorder="1" applyAlignment="1">
      <alignment horizontal="center" vertical="center" shrinkToFit="1"/>
    </xf>
    <xf numFmtId="0" fontId="8" fillId="4" borderId="82" xfId="0" applyFont="1" applyFill="1" applyBorder="1" applyAlignment="1">
      <alignment horizontal="center" vertical="center" shrinkToFit="1"/>
    </xf>
    <xf numFmtId="38" fontId="8" fillId="4" borderId="364" xfId="1" applyFont="1" applyFill="1" applyBorder="1" applyAlignment="1">
      <alignment horizontal="center" vertical="center" shrinkToFit="1"/>
    </xf>
    <xf numFmtId="38" fontId="8" fillId="4" borderId="365" xfId="1" applyFont="1" applyFill="1" applyBorder="1" applyAlignment="1">
      <alignment horizontal="center" vertical="center" shrinkToFit="1"/>
    </xf>
    <xf numFmtId="38" fontId="8" fillId="2" borderId="107" xfId="0" applyNumberFormat="1" applyFont="1" applyFill="1" applyBorder="1" applyAlignment="1">
      <alignment horizontal="center" vertical="center" textRotation="255" shrinkToFit="1"/>
    </xf>
    <xf numFmtId="0" fontId="8" fillId="2" borderId="108" xfId="0" applyFont="1" applyFill="1" applyBorder="1" applyAlignment="1">
      <alignment horizontal="center" vertical="center" textRotation="255" shrinkToFit="1"/>
    </xf>
    <xf numFmtId="0" fontId="8" fillId="2" borderId="109" xfId="0" applyFont="1" applyFill="1" applyBorder="1" applyAlignment="1">
      <alignment horizontal="center" vertical="center" textRotation="255" shrinkToFit="1"/>
    </xf>
    <xf numFmtId="38" fontId="8" fillId="2" borderId="118" xfId="0" applyNumberFormat="1" applyFont="1" applyFill="1" applyBorder="1" applyAlignment="1">
      <alignment horizontal="center" vertical="center" shrinkToFit="1"/>
    </xf>
    <xf numFmtId="0" fontId="8" fillId="2" borderId="122" xfId="0" applyFont="1" applyFill="1" applyBorder="1" applyAlignment="1">
      <alignment horizontal="center" vertical="center" shrinkToFit="1"/>
    </xf>
    <xf numFmtId="0" fontId="8" fillId="2" borderId="144" xfId="0" applyFont="1" applyFill="1" applyBorder="1" applyAlignment="1">
      <alignment horizontal="center" vertical="center" shrinkToFit="1"/>
    </xf>
    <xf numFmtId="0" fontId="8" fillId="2" borderId="0" xfId="0" applyFont="1" applyFill="1" applyAlignment="1">
      <alignment horizontal="center" vertical="center" shrinkToFit="1"/>
    </xf>
    <xf numFmtId="0" fontId="8" fillId="2" borderId="145" xfId="0" applyFont="1" applyFill="1" applyBorder="1" applyAlignment="1">
      <alignment horizontal="center" vertical="center" shrinkToFit="1"/>
    </xf>
    <xf numFmtId="0" fontId="8" fillId="2" borderId="120" xfId="0" applyFont="1" applyFill="1" applyBorder="1" applyAlignment="1">
      <alignment horizontal="center" vertical="center" shrinkToFit="1"/>
    </xf>
    <xf numFmtId="0" fontId="8" fillId="2" borderId="126" xfId="0" applyFont="1" applyFill="1" applyBorder="1" applyAlignment="1">
      <alignment horizontal="center" vertical="center" textRotation="255" shrinkToFit="1"/>
    </xf>
    <xf numFmtId="0" fontId="8" fillId="2" borderId="146" xfId="0" applyFont="1" applyFill="1" applyBorder="1" applyAlignment="1">
      <alignment horizontal="center" vertical="center" textRotation="255" shrinkToFit="1"/>
    </xf>
    <xf numFmtId="0" fontId="8" fillId="2" borderId="147" xfId="0" applyFont="1" applyFill="1" applyBorder="1" applyAlignment="1">
      <alignment horizontal="center" vertical="center" textRotation="255" shrinkToFit="1"/>
    </xf>
    <xf numFmtId="0" fontId="8" fillId="2" borderId="119" xfId="0" applyFont="1" applyFill="1" applyBorder="1" applyAlignment="1">
      <alignment horizontal="center" vertical="center" textRotation="255" shrinkToFit="1"/>
    </xf>
    <xf numFmtId="0" fontId="8" fillId="2" borderId="91" xfId="0" applyFont="1" applyFill="1" applyBorder="1" applyAlignment="1">
      <alignment horizontal="center" vertical="center" textRotation="255" shrinkToFit="1"/>
    </xf>
    <xf numFmtId="0" fontId="8" fillId="2" borderId="121" xfId="0" applyFont="1" applyFill="1" applyBorder="1" applyAlignment="1">
      <alignment horizontal="center" vertical="center" textRotation="255" shrinkToFit="1"/>
    </xf>
    <xf numFmtId="0" fontId="8" fillId="2" borderId="118" xfId="0" applyFont="1" applyFill="1" applyBorder="1" applyAlignment="1">
      <alignment horizontal="center" vertical="center" shrinkToFit="1"/>
    </xf>
    <xf numFmtId="0" fontId="8" fillId="2" borderId="129" xfId="0" applyFont="1" applyFill="1" applyBorder="1" applyAlignment="1">
      <alignment horizontal="center" vertical="center" shrinkToFit="1"/>
    </xf>
    <xf numFmtId="0" fontId="8" fillId="2" borderId="148" xfId="0" applyFont="1" applyFill="1" applyBorder="1" applyAlignment="1">
      <alignment horizontal="center" vertical="center" shrinkToFit="1"/>
    </xf>
    <xf numFmtId="0" fontId="8" fillId="2" borderId="149" xfId="0" applyFont="1" applyFill="1" applyBorder="1" applyAlignment="1">
      <alignment horizontal="center" vertical="center" shrinkToFit="1"/>
    </xf>
    <xf numFmtId="0" fontId="11" fillId="2" borderId="80" xfId="0" applyFont="1" applyFill="1" applyBorder="1" applyAlignment="1">
      <alignment horizontal="center" vertical="center" shrinkToFit="1"/>
    </xf>
    <xf numFmtId="38" fontId="11" fillId="2" borderId="81" xfId="1" applyFont="1" applyFill="1" applyBorder="1" applyAlignment="1">
      <alignment horizontal="center" vertical="center" shrinkToFit="1"/>
    </xf>
    <xf numFmtId="38" fontId="11" fillId="2" borderId="80" xfId="1" applyFont="1" applyFill="1" applyBorder="1" applyAlignment="1">
      <alignment horizontal="center" vertical="center" shrinkToFit="1"/>
    </xf>
    <xf numFmtId="38" fontId="11" fillId="2" borderId="82" xfId="1" applyFont="1" applyFill="1" applyBorder="1" applyAlignment="1">
      <alignment horizontal="center" vertical="center" shrinkToFit="1"/>
    </xf>
    <xf numFmtId="38" fontId="8" fillId="2" borderId="80" xfId="0" applyNumberFormat="1" applyFont="1" applyFill="1" applyBorder="1" applyAlignment="1">
      <alignment horizontal="center" vertical="center" shrinkToFit="1"/>
    </xf>
    <xf numFmtId="0" fontId="8" fillId="2" borderId="82" xfId="0" applyFont="1" applyFill="1" applyBorder="1" applyAlignment="1">
      <alignment horizontal="center" vertical="center" shrinkToFit="1"/>
    </xf>
    <xf numFmtId="38" fontId="8" fillId="2" borderId="76" xfId="1" applyFont="1" applyFill="1" applyBorder="1" applyAlignment="1">
      <alignment horizontal="center" vertical="center" shrinkToFit="1"/>
    </xf>
    <xf numFmtId="38" fontId="8" fillId="2" borderId="363" xfId="1" applyFont="1" applyFill="1" applyBorder="1" applyAlignment="1">
      <alignment horizontal="center" vertical="center" shrinkToFit="1"/>
    </xf>
    <xf numFmtId="0" fontId="8" fillId="2" borderId="83" xfId="0" applyFont="1" applyFill="1" applyBorder="1" applyAlignment="1">
      <alignment horizontal="center" vertical="center" shrinkToFit="1"/>
    </xf>
    <xf numFmtId="0" fontId="8" fillId="2" borderId="73" xfId="0" applyFont="1" applyFill="1" applyBorder="1" applyAlignment="1">
      <alignment horizontal="center" vertical="center" shrinkToFit="1"/>
    </xf>
    <xf numFmtId="0" fontId="8" fillId="2" borderId="71" xfId="0" applyFont="1" applyFill="1" applyBorder="1" applyAlignment="1">
      <alignment horizontal="center" vertical="center" shrinkToFit="1"/>
    </xf>
    <xf numFmtId="0" fontId="8" fillId="2" borderId="72" xfId="0" applyFont="1" applyFill="1" applyBorder="1" applyAlignment="1">
      <alignment horizontal="center" vertical="center" shrinkToFit="1"/>
    </xf>
    <xf numFmtId="0" fontId="8" fillId="2" borderId="74" xfId="0" applyFont="1" applyFill="1" applyBorder="1" applyAlignment="1">
      <alignment horizontal="center" vertical="center" shrinkToFit="1"/>
    </xf>
    <xf numFmtId="0" fontId="8" fillId="2" borderId="23" xfId="0" applyFont="1" applyFill="1" applyBorder="1" applyAlignment="1">
      <alignment horizontal="center" vertical="center" shrinkToFit="1"/>
    </xf>
    <xf numFmtId="0" fontId="25" fillId="2" borderId="23" xfId="0" applyFont="1" applyFill="1" applyBorder="1" applyAlignment="1">
      <alignment horizontal="center" vertical="center" shrinkToFit="1"/>
    </xf>
    <xf numFmtId="0" fontId="8" fillId="2" borderId="23" xfId="0" applyFont="1" applyFill="1" applyBorder="1" applyAlignment="1">
      <alignment horizontal="center" vertical="center" textRotation="255" wrapText="1" shrinkToFit="1"/>
    </xf>
    <xf numFmtId="0" fontId="8" fillId="2" borderId="23" xfId="0" applyFont="1" applyFill="1" applyBorder="1" applyAlignment="1">
      <alignment horizontal="center" vertical="center" textRotation="255" shrinkToFit="1"/>
    </xf>
    <xf numFmtId="0" fontId="19" fillId="2" borderId="10" xfId="0" applyFont="1" applyFill="1" applyBorder="1" applyAlignment="1">
      <alignment horizontal="center" vertical="center" shrinkToFit="1"/>
    </xf>
    <xf numFmtId="0" fontId="19" fillId="2" borderId="97" xfId="0" applyFont="1" applyFill="1" applyBorder="1" applyAlignment="1">
      <alignment horizontal="center" vertical="center" shrinkToFit="1"/>
    </xf>
    <xf numFmtId="0" fontId="19" fillId="2" borderId="96" xfId="0" applyFont="1" applyFill="1" applyBorder="1" applyAlignment="1">
      <alignment horizontal="center" vertical="center" shrinkToFit="1"/>
    </xf>
    <xf numFmtId="0" fontId="8" fillId="2" borderId="32" xfId="0" applyFont="1" applyFill="1" applyBorder="1" applyAlignment="1">
      <alignment horizontal="left" vertical="center" wrapText="1" shrinkToFit="1"/>
    </xf>
    <xf numFmtId="0" fontId="8" fillId="2" borderId="99" xfId="0" applyFont="1" applyFill="1" applyBorder="1" applyAlignment="1">
      <alignment horizontal="left" vertical="center" wrapText="1" shrinkToFit="1"/>
    </xf>
    <xf numFmtId="0" fontId="8" fillId="2" borderId="24" xfId="0" applyFont="1" applyFill="1" applyBorder="1" applyAlignment="1">
      <alignment horizontal="left" vertical="center" wrapText="1" shrinkToFit="1"/>
    </xf>
    <xf numFmtId="0" fontId="8" fillId="2" borderId="0" xfId="0" applyFont="1" applyFill="1" applyAlignment="1">
      <alignment horizontal="left" vertical="center" wrapText="1" shrinkToFit="1"/>
    </xf>
    <xf numFmtId="0" fontId="8" fillId="2" borderId="33" xfId="0" applyFont="1" applyFill="1" applyBorder="1" applyAlignment="1">
      <alignment horizontal="left" vertical="center" wrapText="1" shrinkToFit="1"/>
    </xf>
    <xf numFmtId="0" fontId="8" fillId="2" borderId="104" xfId="0" applyFont="1" applyFill="1" applyBorder="1" applyAlignment="1">
      <alignment horizontal="left" vertical="center" wrapText="1" shrinkToFit="1"/>
    </xf>
    <xf numFmtId="0" fontId="8" fillId="2" borderId="99" xfId="0" applyFont="1" applyFill="1" applyBorder="1" applyAlignment="1">
      <alignment horizontal="center" vertical="center" shrinkToFit="1"/>
    </xf>
    <xf numFmtId="0" fontId="8" fillId="2" borderId="100" xfId="0" applyFont="1" applyFill="1" applyBorder="1" applyAlignment="1">
      <alignment horizontal="center" vertical="center" shrinkToFit="1"/>
    </xf>
    <xf numFmtId="0" fontId="8" fillId="2" borderId="95" xfId="0" applyFont="1" applyFill="1" applyBorder="1" applyAlignment="1">
      <alignment horizontal="center" vertical="center" shrinkToFit="1"/>
    </xf>
    <xf numFmtId="0" fontId="8" fillId="2" borderId="104" xfId="0" applyFont="1" applyFill="1" applyBorder="1" applyAlignment="1">
      <alignment horizontal="center" vertical="center" shrinkToFit="1"/>
    </xf>
    <xf numFmtId="0" fontId="8" fillId="2" borderId="106" xfId="0" applyFont="1" applyFill="1" applyBorder="1" applyAlignment="1">
      <alignment horizontal="center" vertical="center" shrinkToFit="1"/>
    </xf>
    <xf numFmtId="0" fontId="11" fillId="6" borderId="269" xfId="0" applyFont="1" applyFill="1" applyBorder="1" applyAlignment="1">
      <alignment horizontal="center" vertical="center" shrinkToFit="1"/>
    </xf>
    <xf numFmtId="0" fontId="11" fillId="6" borderId="270" xfId="0" applyFont="1" applyFill="1" applyBorder="1" applyAlignment="1">
      <alignment horizontal="center" vertical="center" shrinkToFit="1"/>
    </xf>
    <xf numFmtId="0" fontId="11" fillId="6" borderId="276" xfId="0" applyFont="1" applyFill="1" applyBorder="1" applyAlignment="1">
      <alignment horizontal="center" vertical="center" shrinkToFit="1"/>
    </xf>
    <xf numFmtId="0" fontId="11" fillId="6" borderId="84" xfId="0" applyFont="1" applyFill="1" applyBorder="1" applyAlignment="1">
      <alignment horizontal="center" vertical="center" shrinkToFit="1"/>
    </xf>
    <xf numFmtId="0" fontId="17" fillId="6" borderId="271" xfId="0" applyFont="1" applyFill="1" applyBorder="1" applyAlignment="1">
      <alignment horizontal="center" vertical="center" shrinkToFit="1"/>
    </xf>
    <xf numFmtId="0" fontId="17" fillId="6" borderId="272" xfId="0" applyFont="1" applyFill="1" applyBorder="1" applyAlignment="1">
      <alignment horizontal="center" vertical="center" shrinkToFit="1"/>
    </xf>
    <xf numFmtId="0" fontId="17" fillId="6" borderId="71" xfId="0" applyFont="1" applyFill="1" applyBorder="1" applyAlignment="1">
      <alignment horizontal="center" vertical="center" shrinkToFit="1"/>
    </xf>
    <xf numFmtId="0" fontId="17" fillId="6" borderId="70" xfId="0" applyFont="1" applyFill="1" applyBorder="1" applyAlignment="1">
      <alignment horizontal="center" vertical="center" shrinkToFit="1"/>
    </xf>
    <xf numFmtId="183" fontId="8" fillId="2" borderId="270" xfId="0" applyNumberFormat="1" applyFont="1" applyFill="1" applyBorder="1" applyAlignment="1">
      <alignment horizontal="center" vertical="center" shrinkToFit="1"/>
    </xf>
    <xf numFmtId="183" fontId="8" fillId="2" borderId="273" xfId="0" applyNumberFormat="1" applyFont="1" applyFill="1" applyBorder="1" applyAlignment="1">
      <alignment horizontal="center" vertical="center" shrinkToFit="1"/>
    </xf>
    <xf numFmtId="0" fontId="11" fillId="6" borderId="274" xfId="0" applyFont="1" applyFill="1" applyBorder="1" applyAlignment="1">
      <alignment horizontal="center" vertical="center" shrinkToFit="1"/>
    </xf>
    <xf numFmtId="183" fontId="8" fillId="2" borderId="275" xfId="0" applyNumberFormat="1" applyFont="1" applyFill="1" applyBorder="1" applyAlignment="1">
      <alignment horizontal="center" vertical="center" shrinkToFit="1"/>
    </xf>
    <xf numFmtId="38" fontId="11" fillId="6" borderId="276" xfId="1" applyFont="1" applyFill="1" applyBorder="1" applyAlignment="1">
      <alignment horizontal="center" vertical="center" shrinkToFit="1"/>
    </xf>
    <xf numFmtId="38" fontId="11" fillId="6" borderId="84" xfId="1" applyFont="1" applyFill="1" applyBorder="1" applyAlignment="1">
      <alignment horizontal="center" vertical="center" shrinkToFit="1"/>
    </xf>
    <xf numFmtId="38" fontId="11" fillId="6" borderId="85" xfId="1" applyFont="1" applyFill="1" applyBorder="1" applyAlignment="1">
      <alignment horizontal="center" vertical="center" shrinkToFit="1"/>
    </xf>
    <xf numFmtId="38" fontId="11" fillId="6" borderId="86" xfId="1" applyFont="1" applyFill="1" applyBorder="1" applyAlignment="1">
      <alignment horizontal="center" vertical="center" shrinkToFit="1"/>
    </xf>
    <xf numFmtId="38" fontId="11" fillId="6" borderId="90" xfId="1" applyFont="1" applyFill="1" applyBorder="1" applyAlignment="1">
      <alignment horizontal="center" vertical="center" shrinkToFit="1"/>
    </xf>
    <xf numFmtId="38" fontId="11" fillId="6" borderId="277" xfId="1" applyFont="1" applyFill="1" applyBorder="1" applyAlignment="1">
      <alignment horizontal="center" vertical="center" shrinkToFit="1"/>
    </xf>
    <xf numFmtId="38" fontId="11" fillId="6" borderId="278" xfId="1" applyFont="1" applyFill="1" applyBorder="1" applyAlignment="1">
      <alignment horizontal="center" vertical="center" shrinkToFit="1"/>
    </xf>
    <xf numFmtId="0" fontId="11" fillId="4" borderId="282" xfId="0" applyFont="1" applyFill="1" applyBorder="1" applyAlignment="1">
      <alignment horizontal="center" vertical="center" shrinkToFit="1"/>
    </xf>
    <xf numFmtId="0" fontId="11" fillId="4" borderId="142" xfId="0" applyFont="1" applyFill="1" applyBorder="1" applyAlignment="1">
      <alignment horizontal="center" vertical="center" shrinkToFit="1"/>
    </xf>
    <xf numFmtId="0" fontId="11" fillId="4" borderId="143" xfId="0" applyFont="1" applyFill="1" applyBorder="1" applyAlignment="1">
      <alignment horizontal="center" vertical="center" shrinkToFit="1"/>
    </xf>
    <xf numFmtId="38" fontId="18" fillId="4" borderId="133" xfId="1" applyFont="1" applyFill="1" applyBorder="1" applyAlignment="1">
      <alignment horizontal="center" vertical="center" shrinkToFit="1"/>
    </xf>
    <xf numFmtId="38" fontId="18" fillId="4" borderId="132" xfId="1" applyFont="1" applyFill="1" applyBorder="1" applyAlignment="1">
      <alignment horizontal="center" vertical="center" shrinkToFit="1"/>
    </xf>
    <xf numFmtId="38" fontId="10" fillId="4" borderId="283" xfId="1" applyFont="1" applyFill="1" applyBorder="1" applyAlignment="1">
      <alignment horizontal="center" vertical="center" shrinkToFit="1"/>
    </xf>
    <xf numFmtId="38" fontId="10" fillId="4" borderId="134" xfId="1" applyFont="1" applyFill="1" applyBorder="1" applyAlignment="1">
      <alignment horizontal="center" vertical="center" shrinkToFit="1"/>
    </xf>
    <xf numFmtId="38" fontId="10" fillId="4" borderId="136" xfId="1" applyFont="1" applyFill="1" applyBorder="1" applyAlignment="1">
      <alignment horizontal="center" vertical="center" shrinkToFit="1"/>
    </xf>
    <xf numFmtId="38" fontId="10" fillId="4" borderId="132" xfId="1" applyFont="1" applyFill="1" applyBorder="1" applyAlignment="1">
      <alignment horizontal="center" vertical="center" shrinkToFit="1"/>
    </xf>
    <xf numFmtId="38" fontId="10" fillId="4" borderId="284" xfId="1" applyFont="1" applyFill="1" applyBorder="1" applyAlignment="1">
      <alignment horizontal="center" vertical="center" shrinkToFit="1"/>
    </xf>
    <xf numFmtId="38" fontId="10" fillId="4" borderId="285" xfId="1" applyFont="1" applyFill="1" applyBorder="1" applyAlignment="1">
      <alignment horizontal="center" vertical="center" shrinkToFit="1"/>
    </xf>
    <xf numFmtId="0" fontId="8" fillId="2" borderId="96" xfId="0" applyFont="1" applyFill="1" applyBorder="1" applyAlignment="1">
      <alignment horizontal="center" vertical="center" shrinkToFit="1"/>
    </xf>
    <xf numFmtId="0" fontId="11" fillId="2" borderId="279" xfId="0" applyFont="1" applyFill="1" applyBorder="1" applyAlignment="1">
      <alignment horizontal="center" vertical="center" shrinkToFit="1"/>
    </xf>
    <xf numFmtId="0" fontId="11" fillId="2" borderId="122" xfId="0" applyFont="1" applyFill="1" applyBorder="1" applyAlignment="1">
      <alignment horizontal="center" vertical="center" shrinkToFit="1"/>
    </xf>
    <xf numFmtId="0" fontId="11" fillId="2" borderId="119" xfId="0" applyFont="1" applyFill="1" applyBorder="1" applyAlignment="1">
      <alignment horizontal="center" vertical="center" shrinkToFit="1"/>
    </xf>
    <xf numFmtId="38" fontId="18" fillId="2" borderId="118" xfId="1" applyFont="1" applyFill="1" applyBorder="1" applyAlignment="1">
      <alignment horizontal="center" vertical="center" shrinkToFit="1"/>
    </xf>
    <xf numFmtId="38" fontId="18" fillId="2" borderId="122" xfId="1" applyFont="1" applyFill="1" applyBorder="1" applyAlignment="1">
      <alignment horizontal="center" vertical="center" shrinkToFit="1"/>
    </xf>
    <xf numFmtId="38" fontId="10" fillId="2" borderId="279" xfId="1" applyFont="1" applyFill="1" applyBorder="1" applyAlignment="1">
      <alignment horizontal="center" vertical="center" shrinkToFit="1"/>
    </xf>
    <xf numFmtId="38" fontId="10" fillId="2" borderId="119" xfId="1" applyFont="1" applyFill="1" applyBorder="1" applyAlignment="1">
      <alignment horizontal="center" vertical="center" shrinkToFit="1"/>
    </xf>
    <xf numFmtId="38" fontId="10" fillId="2" borderId="128" xfId="1" applyFont="1" applyFill="1" applyBorder="1" applyAlignment="1">
      <alignment horizontal="center" vertical="center" shrinkToFit="1"/>
    </xf>
    <xf numFmtId="38" fontId="10" fillId="2" borderId="122" xfId="1" applyFont="1" applyFill="1" applyBorder="1" applyAlignment="1">
      <alignment horizontal="center" vertical="center" shrinkToFit="1"/>
    </xf>
    <xf numFmtId="38" fontId="10" fillId="2" borderId="280" xfId="1" applyFont="1" applyFill="1" applyBorder="1" applyAlignment="1">
      <alignment horizontal="center" vertical="center" shrinkToFit="1"/>
    </xf>
    <xf numFmtId="38" fontId="10" fillId="2" borderId="281" xfId="1" applyFont="1" applyFill="1" applyBorder="1" applyAlignment="1">
      <alignment horizontal="center" vertical="center" shrinkToFit="1"/>
    </xf>
    <xf numFmtId="38" fontId="8" fillId="2" borderId="90" xfId="1" applyFont="1" applyFill="1" applyBorder="1" applyAlignment="1">
      <alignment horizontal="center" vertical="center" shrinkToFit="1"/>
    </xf>
    <xf numFmtId="38" fontId="8" fillId="2" borderId="287" xfId="1" applyFont="1" applyFill="1" applyBorder="1" applyAlignment="1">
      <alignment horizontal="center" vertical="center" shrinkToFit="1"/>
    </xf>
    <xf numFmtId="0" fontId="8" fillId="2" borderId="32" xfId="0" applyFont="1" applyFill="1" applyBorder="1" applyAlignment="1">
      <alignment horizontal="center" wrapText="1" shrinkToFit="1"/>
    </xf>
    <xf numFmtId="0" fontId="8" fillId="2" borderId="99" xfId="0" applyFont="1" applyFill="1" applyBorder="1" applyAlignment="1">
      <alignment horizontal="center" wrapText="1" shrinkToFit="1"/>
    </xf>
    <xf numFmtId="0" fontId="8" fillId="2" borderId="100" xfId="0" applyFont="1" applyFill="1" applyBorder="1" applyAlignment="1">
      <alignment horizontal="center" wrapText="1" shrinkToFit="1"/>
    </xf>
    <xf numFmtId="0" fontId="8" fillId="2" borderId="24" xfId="0" applyFont="1" applyFill="1" applyBorder="1" applyAlignment="1">
      <alignment horizontal="center" wrapText="1" shrinkToFit="1"/>
    </xf>
    <xf numFmtId="0" fontId="8" fillId="2" borderId="0" xfId="0" applyFont="1" applyFill="1" applyAlignment="1">
      <alignment horizontal="center" wrapText="1" shrinkToFit="1"/>
    </xf>
    <xf numFmtId="0" fontId="8" fillId="2" borderId="95" xfId="0" applyFont="1" applyFill="1" applyBorder="1" applyAlignment="1">
      <alignment horizontal="center" wrapText="1" shrinkToFit="1"/>
    </xf>
    <xf numFmtId="0" fontId="11" fillId="4" borderId="89" xfId="0" applyFont="1" applyFill="1" applyBorder="1" applyAlignment="1">
      <alignment horizontal="center" vertical="center" shrinkToFit="1"/>
    </xf>
    <xf numFmtId="0" fontId="11" fillId="4" borderId="87" xfId="0" applyFont="1" applyFill="1" applyBorder="1" applyAlignment="1">
      <alignment horizontal="center" vertical="center" shrinkToFit="1"/>
    </xf>
    <xf numFmtId="0" fontId="11" fillId="4" borderId="88" xfId="0" applyFont="1" applyFill="1" applyBorder="1" applyAlignment="1">
      <alignment horizontal="center" vertical="center" shrinkToFit="1"/>
    </xf>
    <xf numFmtId="9" fontId="17" fillId="4" borderId="89" xfId="2" applyFont="1" applyFill="1" applyBorder="1" applyAlignment="1">
      <alignment horizontal="center" vertical="center" shrinkToFit="1"/>
    </xf>
    <xf numFmtId="9" fontId="17" fillId="4" borderId="287" xfId="2" applyFont="1" applyFill="1" applyBorder="1" applyAlignment="1">
      <alignment horizontal="center" vertical="center" shrinkToFit="1"/>
    </xf>
    <xf numFmtId="9" fontId="8" fillId="4" borderId="288" xfId="2" applyFont="1" applyFill="1" applyBorder="1" applyAlignment="1">
      <alignment horizontal="center" vertical="center" shrinkToFit="1"/>
    </xf>
    <xf numFmtId="9" fontId="8" fillId="4" borderId="88" xfId="2" applyFont="1" applyFill="1" applyBorder="1" applyAlignment="1">
      <alignment horizontal="center" vertical="center" shrinkToFit="1"/>
    </xf>
    <xf numFmtId="38" fontId="8" fillId="4" borderId="90" xfId="1" applyFont="1" applyFill="1" applyBorder="1" applyAlignment="1">
      <alignment horizontal="center" vertical="center" shrinkToFit="1"/>
    </xf>
    <xf numFmtId="38" fontId="8" fillId="4" borderId="87" xfId="1" applyFont="1" applyFill="1" applyBorder="1" applyAlignment="1">
      <alignment horizontal="center" vertical="center" shrinkToFit="1"/>
    </xf>
    <xf numFmtId="9" fontId="8" fillId="4" borderId="289" xfId="2" applyFont="1" applyFill="1" applyBorder="1" applyAlignment="1">
      <alignment horizontal="center" vertical="center" shrinkToFit="1"/>
    </xf>
    <xf numFmtId="38" fontId="8" fillId="4" borderId="287" xfId="1" applyFont="1" applyFill="1" applyBorder="1" applyAlignment="1">
      <alignment horizontal="center" vertical="center" shrinkToFit="1"/>
    </xf>
    <xf numFmtId="0" fontId="11" fillId="4" borderId="286" xfId="0" applyFont="1" applyFill="1" applyBorder="1" applyAlignment="1">
      <alignment horizontal="center" vertical="center" textRotation="255" shrinkToFit="1"/>
    </xf>
    <xf numFmtId="0" fontId="11" fillId="4" borderId="290" xfId="0" applyFont="1" applyFill="1" applyBorder="1" applyAlignment="1">
      <alignment horizontal="center" vertical="center" textRotation="255" shrinkToFit="1"/>
    </xf>
    <xf numFmtId="0" fontId="11" fillId="2" borderId="89" xfId="0" applyFont="1" applyFill="1" applyBorder="1" applyAlignment="1">
      <alignment horizontal="center" vertical="center" shrinkToFit="1"/>
    </xf>
    <xf numFmtId="0" fontId="11" fillId="2" borderId="87" xfId="0" applyFont="1" applyFill="1" applyBorder="1" applyAlignment="1">
      <alignment horizontal="center" vertical="center" shrinkToFit="1"/>
    </xf>
    <xf numFmtId="0" fontId="11" fillId="2" borderId="88" xfId="0" applyFont="1" applyFill="1" applyBorder="1" applyAlignment="1">
      <alignment horizontal="center" vertical="center" shrinkToFit="1"/>
    </xf>
    <xf numFmtId="9" fontId="17" fillId="2" borderId="84" xfId="2" applyFont="1" applyFill="1" applyBorder="1" applyAlignment="1">
      <alignment horizontal="center" vertical="center" shrinkToFit="1"/>
    </xf>
    <xf numFmtId="9" fontId="17" fillId="2" borderId="89" xfId="2" applyFont="1" applyFill="1" applyBorder="1" applyAlignment="1">
      <alignment horizontal="center" vertical="center" shrinkToFit="1"/>
    </xf>
    <xf numFmtId="9" fontId="8" fillId="2" borderId="276" xfId="2" applyFont="1" applyFill="1" applyBorder="1" applyAlignment="1">
      <alignment horizontal="center" vertical="center" shrinkToFit="1"/>
    </xf>
    <xf numFmtId="9" fontId="8" fillId="2" borderId="84" xfId="2" applyFont="1" applyFill="1" applyBorder="1" applyAlignment="1">
      <alignment horizontal="center" vertical="center" shrinkToFit="1"/>
    </xf>
    <xf numFmtId="38" fontId="8" fillId="2" borderId="87" xfId="1" applyFont="1" applyFill="1" applyBorder="1" applyAlignment="1">
      <alignment horizontal="center" vertical="center" shrinkToFit="1"/>
    </xf>
    <xf numFmtId="9" fontId="8" fillId="2" borderId="277" xfId="2" applyFont="1" applyFill="1" applyBorder="1" applyAlignment="1">
      <alignment horizontal="center" vertical="center" shrinkToFit="1"/>
    </xf>
    <xf numFmtId="0" fontId="11" fillId="2" borderId="137" xfId="0" applyFont="1" applyFill="1" applyBorder="1" applyAlignment="1">
      <alignment horizontal="center" vertical="center" shrinkToFit="1"/>
    </xf>
    <xf numFmtId="0" fontId="11" fillId="2" borderId="138" xfId="0" applyFont="1" applyFill="1" applyBorder="1" applyAlignment="1">
      <alignment horizontal="center" vertical="center" shrinkToFit="1"/>
    </xf>
    <xf numFmtId="0" fontId="11" fillId="2" borderId="139" xfId="0" applyFont="1" applyFill="1" applyBorder="1" applyAlignment="1">
      <alignment horizontal="center" vertical="center" shrinkToFit="1"/>
    </xf>
    <xf numFmtId="9" fontId="17" fillId="2" borderId="137" xfId="2" applyFont="1" applyFill="1" applyBorder="1" applyAlignment="1">
      <alignment horizontal="center" vertical="center" shrinkToFit="1"/>
    </xf>
    <xf numFmtId="9" fontId="17" fillId="2" borderId="291" xfId="2" applyFont="1" applyFill="1" applyBorder="1" applyAlignment="1">
      <alignment horizontal="center" vertical="center" shrinkToFit="1"/>
    </xf>
    <xf numFmtId="9" fontId="8" fillId="2" borderId="292" xfId="2" applyFont="1" applyFill="1" applyBorder="1" applyAlignment="1">
      <alignment horizontal="center" vertical="center" shrinkToFit="1"/>
    </xf>
    <xf numFmtId="9" fontId="8" fillId="2" borderId="139" xfId="2" applyFont="1" applyFill="1" applyBorder="1" applyAlignment="1">
      <alignment horizontal="center" vertical="center" shrinkToFit="1"/>
    </xf>
    <xf numFmtId="38" fontId="8" fillId="2" borderId="141" xfId="1" applyFont="1" applyFill="1" applyBorder="1" applyAlignment="1">
      <alignment horizontal="center" vertical="center" shrinkToFit="1"/>
    </xf>
    <xf numFmtId="38" fontId="8" fillId="2" borderId="138" xfId="1" applyFont="1" applyFill="1" applyBorder="1" applyAlignment="1">
      <alignment horizontal="center" vertical="center" shrinkToFit="1"/>
    </xf>
    <xf numFmtId="9" fontId="8" fillId="2" borderId="293" xfId="2" applyFont="1" applyFill="1" applyBorder="1" applyAlignment="1">
      <alignment horizontal="center" vertical="center" shrinkToFit="1"/>
    </xf>
    <xf numFmtId="38" fontId="8" fillId="2" borderId="291" xfId="1" applyFont="1" applyFill="1" applyBorder="1" applyAlignment="1">
      <alignment horizontal="center" vertical="center" shrinkToFit="1"/>
    </xf>
    <xf numFmtId="0" fontId="11" fillId="2" borderId="282" xfId="0" applyFont="1" applyFill="1" applyBorder="1" applyAlignment="1">
      <alignment horizontal="center" vertical="center" shrinkToFit="1"/>
    </xf>
    <xf numFmtId="0" fontId="11" fillId="2" borderId="132" xfId="0" applyFont="1" applyFill="1" applyBorder="1" applyAlignment="1">
      <alignment horizontal="center" vertical="center" shrinkToFit="1"/>
    </xf>
    <xf numFmtId="38" fontId="18" fillId="2" borderId="133" xfId="1" applyFont="1" applyFill="1" applyBorder="1" applyAlignment="1">
      <alignment horizontal="center" vertical="center" shrinkToFit="1"/>
    </xf>
    <xf numFmtId="38" fontId="18" fillId="2" borderId="132" xfId="1" applyFont="1" applyFill="1" applyBorder="1" applyAlignment="1">
      <alignment horizontal="center" vertical="center" shrinkToFit="1"/>
    </xf>
    <xf numFmtId="38" fontId="10" fillId="2" borderId="283" xfId="1" applyFont="1" applyFill="1" applyBorder="1" applyAlignment="1">
      <alignment horizontal="center" vertical="center" shrinkToFit="1"/>
    </xf>
    <xf numFmtId="38" fontId="10" fillId="2" borderId="134" xfId="1" applyFont="1" applyFill="1" applyBorder="1" applyAlignment="1">
      <alignment horizontal="center" vertical="center" shrinkToFit="1"/>
    </xf>
    <xf numFmtId="38" fontId="10" fillId="2" borderId="136" xfId="1" applyFont="1" applyFill="1" applyBorder="1" applyAlignment="1">
      <alignment horizontal="center" vertical="center" shrinkToFit="1"/>
    </xf>
    <xf numFmtId="38" fontId="10" fillId="2" borderId="132" xfId="1" applyFont="1" applyFill="1" applyBorder="1" applyAlignment="1">
      <alignment horizontal="center" vertical="center" shrinkToFit="1"/>
    </xf>
    <xf numFmtId="9" fontId="17" fillId="2" borderId="287" xfId="2" applyFont="1" applyFill="1" applyBorder="1" applyAlignment="1">
      <alignment horizontal="center" vertical="center" shrinkToFit="1"/>
    </xf>
    <xf numFmtId="9" fontId="8" fillId="2" borderId="288" xfId="2" applyFont="1" applyFill="1" applyBorder="1" applyAlignment="1">
      <alignment horizontal="center" vertical="center" shrinkToFit="1"/>
    </xf>
    <xf numFmtId="9" fontId="8" fillId="2" borderId="88" xfId="2" applyFont="1" applyFill="1" applyBorder="1" applyAlignment="1">
      <alignment horizontal="center" vertical="center" shrinkToFit="1"/>
    </xf>
    <xf numFmtId="9" fontId="8" fillId="2" borderId="289" xfId="2" applyFont="1" applyFill="1" applyBorder="1" applyAlignment="1">
      <alignment horizontal="center" vertical="center" shrinkToFit="1"/>
    </xf>
    <xf numFmtId="38" fontId="10" fillId="2" borderId="284" xfId="1" applyFont="1" applyFill="1" applyBorder="1" applyAlignment="1">
      <alignment horizontal="center" vertical="center" shrinkToFit="1"/>
    </xf>
    <xf numFmtId="38" fontId="10" fillId="2" borderId="285" xfId="1" applyFont="1" applyFill="1" applyBorder="1" applyAlignment="1">
      <alignment horizontal="center" vertical="center" shrinkToFit="1"/>
    </xf>
    <xf numFmtId="9" fontId="17" fillId="4" borderId="84" xfId="2" applyFont="1" applyFill="1" applyBorder="1" applyAlignment="1">
      <alignment horizontal="center" vertical="center" shrinkToFit="1"/>
    </xf>
    <xf numFmtId="182" fontId="8" fillId="4" borderId="276" xfId="2" applyNumberFormat="1" applyFont="1" applyFill="1" applyBorder="1" applyAlignment="1">
      <alignment horizontal="center" vertical="center" shrinkToFit="1"/>
    </xf>
    <xf numFmtId="182" fontId="8" fillId="4" borderId="84" xfId="2" applyNumberFormat="1" applyFont="1" applyFill="1" applyBorder="1" applyAlignment="1">
      <alignment horizontal="center" vertical="center" shrinkToFit="1"/>
    </xf>
    <xf numFmtId="182" fontId="8" fillId="4" borderId="277" xfId="2" applyNumberFormat="1" applyFont="1" applyFill="1" applyBorder="1" applyAlignment="1">
      <alignment horizontal="center" vertical="center" shrinkToFit="1"/>
    </xf>
    <xf numFmtId="0" fontId="11" fillId="4" borderId="137" xfId="0" applyFont="1" applyFill="1" applyBorder="1" applyAlignment="1">
      <alignment horizontal="center" vertical="center" shrinkToFit="1"/>
    </xf>
    <xf numFmtId="0" fontId="11" fillId="4" borderId="138" xfId="0" applyFont="1" applyFill="1" applyBorder="1" applyAlignment="1">
      <alignment horizontal="center" vertical="center" shrinkToFit="1"/>
    </xf>
    <xf numFmtId="0" fontId="11" fillId="4" borderId="139" xfId="0" applyFont="1" applyFill="1" applyBorder="1" applyAlignment="1">
      <alignment horizontal="center" vertical="center" shrinkToFit="1"/>
    </xf>
    <xf numFmtId="9" fontId="17" fillId="4" borderId="137" xfId="2" applyFont="1" applyFill="1" applyBorder="1" applyAlignment="1">
      <alignment horizontal="center" vertical="center" shrinkToFit="1"/>
    </xf>
    <xf numFmtId="9" fontId="17" fillId="4" borderId="291" xfId="2" applyFont="1" applyFill="1" applyBorder="1" applyAlignment="1">
      <alignment horizontal="center" vertical="center" shrinkToFit="1"/>
    </xf>
    <xf numFmtId="9" fontId="8" fillId="4" borderId="292" xfId="2" applyFont="1" applyFill="1" applyBorder="1" applyAlignment="1">
      <alignment horizontal="center" vertical="center" shrinkToFit="1"/>
    </xf>
    <xf numFmtId="9" fontId="8" fillId="4" borderId="139" xfId="2" applyFont="1" applyFill="1" applyBorder="1" applyAlignment="1">
      <alignment horizontal="center" vertical="center" shrinkToFit="1"/>
    </xf>
    <xf numFmtId="178" fontId="17" fillId="4" borderId="89" xfId="2" applyNumberFormat="1" applyFont="1" applyFill="1" applyBorder="1" applyAlignment="1">
      <alignment horizontal="center" vertical="center" shrinkToFit="1"/>
    </xf>
    <xf numFmtId="178" fontId="17" fillId="4" borderId="287" xfId="2" applyNumberFormat="1" applyFont="1" applyFill="1" applyBorder="1" applyAlignment="1">
      <alignment horizontal="center" vertical="center" shrinkToFit="1"/>
    </xf>
    <xf numFmtId="178" fontId="8" fillId="4" borderId="288" xfId="2" applyNumberFormat="1" applyFont="1" applyFill="1" applyBorder="1" applyAlignment="1">
      <alignment horizontal="center" vertical="center" shrinkToFit="1"/>
    </xf>
    <xf numFmtId="178" fontId="8" fillId="4" borderId="88" xfId="2" applyNumberFormat="1" applyFont="1" applyFill="1" applyBorder="1" applyAlignment="1">
      <alignment horizontal="center" vertical="center" shrinkToFit="1"/>
    </xf>
    <xf numFmtId="0" fontId="11" fillId="2" borderId="286" xfId="0" applyFont="1" applyFill="1" applyBorder="1" applyAlignment="1">
      <alignment horizontal="center" vertical="center" textRotation="255" shrinkToFit="1"/>
    </xf>
    <xf numFmtId="0" fontId="11" fillId="2" borderId="290" xfId="0" applyFont="1" applyFill="1" applyBorder="1" applyAlignment="1">
      <alignment horizontal="center" vertical="center" textRotation="255" shrinkToFit="1"/>
    </xf>
    <xf numFmtId="9" fontId="17" fillId="2" borderId="299" xfId="2" applyFont="1" applyFill="1" applyBorder="1" applyAlignment="1">
      <alignment horizontal="center" vertical="center" shrinkToFit="1"/>
    </xf>
    <xf numFmtId="9" fontId="17" fillId="2" borderId="302" xfId="2" applyFont="1" applyFill="1" applyBorder="1" applyAlignment="1">
      <alignment horizontal="center" vertical="center" shrinkToFit="1"/>
    </xf>
    <xf numFmtId="9" fontId="8" fillId="2" borderId="303" xfId="2" applyFont="1" applyFill="1" applyBorder="1" applyAlignment="1">
      <alignment horizontal="center" vertical="center" shrinkToFit="1"/>
    </xf>
    <xf numFmtId="9" fontId="8" fillId="2" borderId="301" xfId="2" applyFont="1" applyFill="1" applyBorder="1" applyAlignment="1">
      <alignment horizontal="center" vertical="center" shrinkToFit="1"/>
    </xf>
    <xf numFmtId="0" fontId="8" fillId="2" borderId="24" xfId="0" applyFont="1" applyFill="1" applyBorder="1" applyAlignment="1">
      <alignment horizontal="center" vertical="center" wrapText="1" shrinkToFit="1"/>
    </xf>
    <xf numFmtId="0" fontId="8" fillId="2" borderId="0" xfId="0" applyFont="1" applyFill="1" applyAlignment="1">
      <alignment horizontal="center" vertical="center" wrapText="1" shrinkToFit="1"/>
    </xf>
    <xf numFmtId="0" fontId="8" fillId="2" borderId="95" xfId="0" applyFont="1" applyFill="1" applyBorder="1" applyAlignment="1">
      <alignment horizontal="center" vertical="center" wrapText="1" shrinkToFit="1"/>
    </xf>
    <xf numFmtId="0" fontId="8" fillId="2" borderId="33" xfId="0" applyFont="1" applyFill="1" applyBorder="1" applyAlignment="1">
      <alignment horizontal="center" vertical="center" wrapText="1" shrinkToFit="1"/>
    </xf>
    <xf numFmtId="0" fontId="8" fillId="2" borderId="104" xfId="0" applyFont="1" applyFill="1" applyBorder="1" applyAlignment="1">
      <alignment horizontal="center" vertical="center" wrapText="1" shrinkToFit="1"/>
    </xf>
    <xf numFmtId="0" fontId="8" fillId="2" borderId="106" xfId="0" applyFont="1" applyFill="1" applyBorder="1" applyAlignment="1">
      <alignment horizontal="center" vertical="center" wrapText="1" shrinkToFit="1"/>
    </xf>
    <xf numFmtId="38" fontId="8" fillId="4" borderId="141" xfId="1" applyFont="1" applyFill="1" applyBorder="1" applyAlignment="1">
      <alignment horizontal="center" vertical="center" shrinkToFit="1"/>
    </xf>
    <xf numFmtId="38" fontId="8" fillId="4" borderId="138" xfId="1" applyFont="1" applyFill="1" applyBorder="1" applyAlignment="1">
      <alignment horizontal="center" vertical="center" shrinkToFit="1"/>
    </xf>
    <xf numFmtId="9" fontId="8" fillId="4" borderId="293" xfId="2" applyFont="1" applyFill="1" applyBorder="1" applyAlignment="1">
      <alignment horizontal="center" vertical="center" shrinkToFit="1"/>
    </xf>
    <xf numFmtId="38" fontId="8" fillId="4" borderId="291" xfId="1" applyFont="1" applyFill="1" applyBorder="1" applyAlignment="1">
      <alignment horizontal="center" vertical="center" shrinkToFit="1"/>
    </xf>
    <xf numFmtId="0" fontId="11" fillId="4" borderId="294" xfId="0" applyFont="1" applyFill="1" applyBorder="1" applyAlignment="1">
      <alignment horizontal="center" vertical="center" shrinkToFit="1"/>
    </xf>
    <xf numFmtId="0" fontId="11" fillId="4" borderId="70" xfId="0" applyFont="1" applyFill="1" applyBorder="1" applyAlignment="1">
      <alignment horizontal="center" vertical="center" shrinkToFit="1"/>
    </xf>
    <xf numFmtId="38" fontId="18" fillId="4" borderId="71" xfId="1" applyFont="1" applyFill="1" applyBorder="1" applyAlignment="1">
      <alignment horizontal="center" vertical="center" shrinkToFit="1"/>
    </xf>
    <xf numFmtId="38" fontId="18" fillId="4" borderId="70" xfId="1" applyFont="1" applyFill="1" applyBorder="1" applyAlignment="1">
      <alignment horizontal="center" vertical="center" shrinkToFit="1"/>
    </xf>
    <xf numFmtId="38" fontId="10" fillId="4" borderId="295" xfId="1" applyFont="1" applyFill="1" applyBorder="1" applyAlignment="1">
      <alignment horizontal="center" vertical="center" shrinkToFit="1"/>
    </xf>
    <xf numFmtId="38" fontId="10" fillId="4" borderId="72" xfId="1" applyFont="1" applyFill="1" applyBorder="1" applyAlignment="1">
      <alignment horizontal="center" vertical="center" shrinkToFit="1"/>
    </xf>
    <xf numFmtId="38" fontId="10" fillId="4" borderId="296" xfId="1" applyFont="1" applyFill="1" applyBorder="1" applyAlignment="1">
      <alignment horizontal="center" vertical="center" shrinkToFit="1"/>
    </xf>
    <xf numFmtId="38" fontId="10" fillId="4" borderId="131" xfId="1" applyFont="1" applyFill="1" applyBorder="1" applyAlignment="1">
      <alignment horizontal="center" vertical="center" shrinkToFit="1"/>
    </xf>
    <xf numFmtId="38" fontId="10" fillId="4" borderId="297" xfId="1" applyFont="1" applyFill="1" applyBorder="1" applyAlignment="1">
      <alignment horizontal="center" vertical="center" shrinkToFit="1"/>
    </xf>
    <xf numFmtId="0" fontId="11" fillId="4" borderId="298" xfId="0" applyFont="1" applyFill="1" applyBorder="1" applyAlignment="1">
      <alignment horizontal="center" vertical="center" textRotation="255" shrinkToFit="1"/>
    </xf>
    <xf numFmtId="178" fontId="17" fillId="2" borderId="84" xfId="2" applyNumberFormat="1" applyFont="1" applyFill="1" applyBorder="1" applyAlignment="1">
      <alignment horizontal="center" vertical="center" shrinkToFit="1"/>
    </xf>
    <xf numFmtId="178" fontId="17" fillId="2" borderId="89" xfId="2" applyNumberFormat="1" applyFont="1" applyFill="1" applyBorder="1" applyAlignment="1">
      <alignment horizontal="center" vertical="center" shrinkToFit="1"/>
    </xf>
    <xf numFmtId="178" fontId="8" fillId="2" borderId="276" xfId="2" applyNumberFormat="1" applyFont="1" applyFill="1" applyBorder="1" applyAlignment="1">
      <alignment horizontal="center" vertical="center" shrinkToFit="1"/>
    </xf>
    <xf numFmtId="178" fontId="8" fillId="2" borderId="84" xfId="2" applyNumberFormat="1" applyFont="1" applyFill="1" applyBorder="1" applyAlignment="1">
      <alignment horizontal="center" vertical="center" shrinkToFit="1"/>
    </xf>
    <xf numFmtId="178" fontId="8" fillId="2" borderId="277" xfId="2" applyNumberFormat="1" applyFont="1" applyFill="1" applyBorder="1" applyAlignment="1">
      <alignment horizontal="center" vertical="center" shrinkToFit="1"/>
    </xf>
    <xf numFmtId="178" fontId="8" fillId="4" borderId="289" xfId="2" applyNumberFormat="1" applyFont="1" applyFill="1" applyBorder="1" applyAlignment="1">
      <alignment horizontal="center" vertical="center" shrinkToFit="1"/>
    </xf>
    <xf numFmtId="0" fontId="11" fillId="2" borderId="299" xfId="0" applyFont="1" applyFill="1" applyBorder="1" applyAlignment="1">
      <alignment horizontal="center" vertical="center" shrinkToFit="1"/>
    </xf>
    <xf numFmtId="0" fontId="11" fillId="2" borderId="300" xfId="0" applyFont="1" applyFill="1" applyBorder="1" applyAlignment="1">
      <alignment horizontal="center" vertical="center" shrinkToFit="1"/>
    </xf>
    <xf numFmtId="0" fontId="11" fillId="2" borderId="301" xfId="0" applyFont="1" applyFill="1" applyBorder="1" applyAlignment="1">
      <alignment horizontal="center" vertical="center" shrinkToFit="1"/>
    </xf>
    <xf numFmtId="38" fontId="8" fillId="2" borderId="305" xfId="1" applyFont="1" applyFill="1" applyBorder="1" applyAlignment="1">
      <alignment horizontal="center" vertical="center" shrinkToFit="1"/>
    </xf>
    <xf numFmtId="38" fontId="8" fillId="2" borderId="300" xfId="1" applyFont="1" applyFill="1" applyBorder="1" applyAlignment="1">
      <alignment horizontal="center" vertical="center" shrinkToFit="1"/>
    </xf>
    <xf numFmtId="9" fontId="8" fillId="2" borderId="306" xfId="2" applyFont="1" applyFill="1" applyBorder="1" applyAlignment="1">
      <alignment horizontal="center" vertical="center" shrinkToFit="1"/>
    </xf>
    <xf numFmtId="38" fontId="8" fillId="2" borderId="302" xfId="1" applyFont="1" applyFill="1" applyBorder="1" applyAlignment="1">
      <alignment horizontal="center" vertical="center" shrinkToFit="1"/>
    </xf>
    <xf numFmtId="0" fontId="15" fillId="7" borderId="10" xfId="0" applyFont="1" applyFill="1" applyBorder="1" applyAlignment="1">
      <alignment horizontal="center" vertical="center"/>
    </xf>
    <xf numFmtId="0" fontId="15" fillId="7" borderId="96" xfId="0" applyFont="1" applyFill="1" applyBorder="1" applyAlignment="1">
      <alignment horizontal="center" vertical="center"/>
    </xf>
    <xf numFmtId="0" fontId="0" fillId="0" borderId="34" xfId="0" applyBorder="1" applyAlignment="1">
      <alignment horizontal="center" vertical="center" textRotation="255"/>
    </xf>
    <xf numFmtId="0" fontId="0" fillId="0" borderId="8" xfId="0" applyBorder="1" applyAlignment="1">
      <alignment horizontal="center" vertical="center" textRotation="255"/>
    </xf>
    <xf numFmtId="0" fontId="15" fillId="8" borderId="37" xfId="0" applyFont="1" applyFill="1" applyBorder="1" applyAlignment="1">
      <alignment horizontal="center" vertical="center" shrinkToFit="1"/>
    </xf>
    <xf numFmtId="38" fontId="15" fillId="0" borderId="37" xfId="1" applyFont="1" applyBorder="1" applyAlignment="1">
      <alignment horizontal="center" vertical="center" shrinkToFit="1"/>
    </xf>
    <xf numFmtId="38" fontId="15" fillId="0" borderId="33" xfId="1" applyFont="1" applyBorder="1" applyAlignment="1">
      <alignment horizontal="center" vertical="center" shrinkToFit="1"/>
    </xf>
    <xf numFmtId="9" fontId="15" fillId="0" borderId="37" xfId="2" applyFont="1" applyBorder="1" applyAlignment="1">
      <alignment horizontal="center" vertical="center" shrinkToFit="1"/>
    </xf>
    <xf numFmtId="9" fontId="15" fillId="0" borderId="310" xfId="2" applyFont="1" applyBorder="1" applyAlignment="1">
      <alignment horizontal="center" vertical="center" shrinkToFit="1"/>
    </xf>
    <xf numFmtId="182" fontId="15" fillId="0" borderId="101" xfId="2" applyNumberFormat="1" applyFont="1" applyBorder="1" applyAlignment="1">
      <alignment horizontal="center" vertical="center" shrinkToFit="1"/>
    </xf>
    <xf numFmtId="182" fontId="15" fillId="0" borderId="102" xfId="2" applyNumberFormat="1" applyFont="1" applyBorder="1" applyAlignment="1">
      <alignment horizontal="center" vertical="center" shrinkToFit="1"/>
    </xf>
    <xf numFmtId="0" fontId="15" fillId="0" borderId="23" xfId="0" applyFont="1" applyBorder="1" applyAlignment="1">
      <alignment horizontal="center" vertical="center" shrinkToFit="1"/>
    </xf>
    <xf numFmtId="0" fontId="15" fillId="8" borderId="23" xfId="0" applyFont="1" applyFill="1" applyBorder="1" applyAlignment="1">
      <alignment horizontal="center" vertical="center" shrinkToFit="1"/>
    </xf>
    <xf numFmtId="38" fontId="15" fillId="0" borderId="23" xfId="1" applyFont="1" applyBorder="1" applyAlignment="1">
      <alignment horizontal="center" vertical="center" shrinkToFit="1"/>
    </xf>
    <xf numFmtId="38" fontId="15" fillId="0" borderId="10" xfId="1" applyFont="1" applyBorder="1" applyAlignment="1">
      <alignment horizontal="center" vertical="center" shrinkToFit="1"/>
    </xf>
    <xf numFmtId="0" fontId="0" fillId="7" borderId="30" xfId="0" applyFill="1" applyBorder="1" applyAlignment="1">
      <alignment horizontal="center" vertical="center"/>
    </xf>
    <xf numFmtId="0" fontId="0" fillId="7" borderId="29" xfId="0" applyFill="1" applyBorder="1" applyAlignment="1">
      <alignment horizontal="center" vertical="center"/>
    </xf>
    <xf numFmtId="0" fontId="13" fillId="7" borderId="23" xfId="0" applyFont="1" applyFill="1" applyBorder="1" applyAlignment="1">
      <alignment horizontal="center" vertical="center"/>
    </xf>
    <xf numFmtId="0" fontId="0" fillId="7" borderId="10" xfId="0" applyFill="1" applyBorder="1" applyAlignment="1">
      <alignment horizontal="center" vertical="center"/>
    </xf>
    <xf numFmtId="0" fontId="0" fillId="7" borderId="96" xfId="0" applyFill="1" applyBorder="1" applyAlignment="1">
      <alignment horizontal="center" vertical="center"/>
    </xf>
    <xf numFmtId="0" fontId="14" fillId="7" borderId="31" xfId="0" applyFont="1" applyFill="1" applyBorder="1" applyAlignment="1">
      <alignment horizontal="center" vertical="center"/>
    </xf>
    <xf numFmtId="0" fontId="14" fillId="7" borderId="30" xfId="0" applyFont="1" applyFill="1" applyBorder="1" applyAlignment="1">
      <alignment horizontal="center" vertical="center"/>
    </xf>
    <xf numFmtId="38" fontId="0" fillId="7" borderId="30" xfId="1" applyFont="1" applyFill="1" applyBorder="1" applyAlignment="1">
      <alignment horizontal="center" vertical="center"/>
    </xf>
    <xf numFmtId="38" fontId="0" fillId="7" borderId="307" xfId="1" applyFont="1" applyFill="1" applyBorder="1" applyAlignment="1">
      <alignment horizontal="center" vertical="center"/>
    </xf>
    <xf numFmtId="0" fontId="0" fillId="7" borderId="308" xfId="0" applyFill="1" applyBorder="1" applyAlignment="1">
      <alignment horizontal="center" vertical="center"/>
    </xf>
    <xf numFmtId="0" fontId="0" fillId="7" borderId="309" xfId="0" applyFill="1" applyBorder="1" applyAlignment="1">
      <alignment horizontal="center" vertical="center"/>
    </xf>
    <xf numFmtId="0" fontId="0" fillId="7" borderId="307" xfId="0" applyFill="1" applyBorder="1" applyAlignment="1">
      <alignment horizontal="center" vertical="center"/>
    </xf>
    <xf numFmtId="9" fontId="15" fillId="0" borderId="23" xfId="2" applyFont="1" applyBorder="1" applyAlignment="1">
      <alignment horizontal="center" vertical="center" shrinkToFit="1"/>
    </xf>
    <xf numFmtId="9" fontId="15" fillId="0" borderId="312" xfId="2" applyFont="1" applyBorder="1" applyAlignment="1">
      <alignment horizontal="center" vertical="center" shrinkToFit="1"/>
    </xf>
    <xf numFmtId="182" fontId="15" fillId="0" borderId="98" xfId="2" applyNumberFormat="1" applyFont="1" applyBorder="1" applyAlignment="1">
      <alignment horizontal="center" vertical="center" shrinkToFit="1"/>
    </xf>
    <xf numFmtId="182" fontId="15" fillId="0" borderId="96" xfId="2" applyNumberFormat="1" applyFont="1" applyBorder="1" applyAlignment="1">
      <alignment horizontal="center" vertical="center" shrinkToFit="1"/>
    </xf>
    <xf numFmtId="0" fontId="15" fillId="5" borderId="23" xfId="0" applyFont="1" applyFill="1" applyBorder="1" applyAlignment="1">
      <alignment horizontal="center" vertical="center" shrinkToFit="1"/>
    </xf>
    <xf numFmtId="184" fontId="15" fillId="0" borderId="23" xfId="0" applyNumberFormat="1" applyFont="1" applyBorder="1" applyAlignment="1">
      <alignment horizontal="center" vertical="center" shrinkToFit="1"/>
    </xf>
    <xf numFmtId="184" fontId="15" fillId="0" borderId="312" xfId="0" applyNumberFormat="1" applyFont="1" applyBorder="1" applyAlignment="1">
      <alignment horizontal="center" vertical="center" shrinkToFit="1"/>
    </xf>
    <xf numFmtId="184" fontId="15" fillId="0" borderId="98" xfId="0" applyNumberFormat="1" applyFont="1" applyBorder="1" applyAlignment="1">
      <alignment horizontal="center" vertical="center" shrinkToFit="1"/>
    </xf>
    <xf numFmtId="184" fontId="15" fillId="0" borderId="96" xfId="0" applyNumberFormat="1" applyFont="1" applyBorder="1" applyAlignment="1">
      <alignment horizontal="center" vertical="center" shrinkToFit="1"/>
    </xf>
    <xf numFmtId="0" fontId="15" fillId="0" borderId="21" xfId="0" applyFont="1" applyBorder="1" applyAlignment="1">
      <alignment horizontal="center" vertical="center" shrinkToFit="1"/>
    </xf>
    <xf numFmtId="38" fontId="15" fillId="0" borderId="21" xfId="1" applyFont="1" applyBorder="1" applyAlignment="1">
      <alignment horizontal="center" vertical="center" shrinkToFit="1"/>
    </xf>
    <xf numFmtId="38" fontId="15" fillId="0" borderId="185" xfId="1" applyFont="1" applyBorder="1" applyAlignment="1">
      <alignment horizontal="center" vertical="center" shrinkToFit="1"/>
    </xf>
    <xf numFmtId="9" fontId="15" fillId="0" borderId="21" xfId="2" applyFont="1" applyBorder="1" applyAlignment="1">
      <alignment horizontal="center" vertical="center" shrinkToFit="1"/>
    </xf>
    <xf numFmtId="9" fontId="15" fillId="0" borderId="314" xfId="2" applyFont="1" applyBorder="1" applyAlignment="1">
      <alignment horizontal="center" vertical="center" shrinkToFit="1"/>
    </xf>
    <xf numFmtId="182" fontId="15" fillId="0" borderId="191" xfId="2" applyNumberFormat="1" applyFont="1" applyBorder="1" applyAlignment="1">
      <alignment horizontal="center" vertical="center" shrinkToFit="1"/>
    </xf>
    <xf numFmtId="182" fontId="15" fillId="0" borderId="186" xfId="2" applyNumberFormat="1" applyFont="1" applyBorder="1" applyAlignment="1">
      <alignment horizontal="center" vertical="center" shrinkToFit="1"/>
    </xf>
    <xf numFmtId="0" fontId="0" fillId="0" borderId="6" xfId="0" applyBorder="1" applyAlignment="1">
      <alignment horizontal="center" vertical="center" textRotation="255"/>
    </xf>
    <xf numFmtId="0" fontId="15" fillId="4" borderId="23" xfId="0" applyFont="1" applyFill="1" applyBorder="1" applyAlignment="1">
      <alignment horizontal="center" vertical="center" shrinkToFit="1"/>
    </xf>
    <xf numFmtId="184" fontId="15" fillId="0" borderId="105" xfId="0" applyNumberFormat="1" applyFont="1" applyBorder="1" applyAlignment="1">
      <alignment horizontal="center" vertical="center" shrinkToFit="1"/>
    </xf>
    <xf numFmtId="184" fontId="15" fillId="0" borderId="106" xfId="0" applyNumberFormat="1" applyFont="1" applyBorder="1" applyAlignment="1">
      <alignment horizontal="center" vertical="center" shrinkToFit="1"/>
    </xf>
    <xf numFmtId="0" fontId="2" fillId="0" borderId="23" xfId="4" applyBorder="1" applyAlignment="1">
      <alignment horizontal="center" vertical="center"/>
    </xf>
    <xf numFmtId="176" fontId="2" fillId="0" borderId="97" xfId="3" applyNumberFormat="1" applyBorder="1" applyAlignment="1">
      <alignment horizontal="center" vertical="center"/>
    </xf>
    <xf numFmtId="176" fontId="2" fillId="0" borderId="96" xfId="3" applyNumberFormat="1" applyBorder="1" applyAlignment="1">
      <alignment horizontal="center" vertical="center"/>
    </xf>
    <xf numFmtId="176" fontId="2" fillId="3" borderId="3" xfId="3" applyNumberFormat="1" applyFill="1" applyBorder="1" applyAlignment="1">
      <alignment horizontal="center" vertical="center" shrinkToFit="1"/>
    </xf>
    <xf numFmtId="176" fontId="2" fillId="3" borderId="2" xfId="3" applyNumberFormat="1" applyFill="1" applyBorder="1" applyAlignment="1">
      <alignment horizontal="center" vertical="center" shrinkToFit="1"/>
    </xf>
    <xf numFmtId="176" fontId="2" fillId="0" borderId="25" xfId="3" applyNumberFormat="1" applyBorder="1" applyAlignment="1">
      <alignment horizontal="center" vertical="center" textRotation="255" shrinkToFit="1"/>
    </xf>
    <xf numFmtId="176" fontId="2" fillId="0" borderId="13" xfId="3" applyNumberFormat="1" applyBorder="1" applyAlignment="1">
      <alignment horizontal="center" vertical="center" textRotation="255" shrinkToFit="1"/>
    </xf>
    <xf numFmtId="176" fontId="2" fillId="0" borderId="34" xfId="3" applyNumberFormat="1" applyBorder="1" applyAlignment="1">
      <alignment horizontal="center" vertical="center" textRotation="255" shrinkToFit="1"/>
    </xf>
    <xf numFmtId="176" fontId="2" fillId="0" borderId="3" xfId="3" applyNumberFormat="1" applyBorder="1" applyAlignment="1">
      <alignment horizontal="center" vertical="center" textRotation="255" shrinkToFit="1"/>
    </xf>
    <xf numFmtId="193" fontId="24" fillId="0" borderId="63" xfId="4" applyNumberFormat="1" applyFont="1" applyBorder="1" applyAlignment="1">
      <alignment horizontal="center" vertical="center" shrinkToFit="1"/>
    </xf>
    <xf numFmtId="193" fontId="24" fillId="0" borderId="63" xfId="4" applyNumberFormat="1" applyFont="1" applyBorder="1" applyAlignment="1" applyProtection="1">
      <alignment vertical="top" shrinkToFit="1"/>
      <protection locked="0"/>
    </xf>
    <xf numFmtId="193" fontId="24" fillId="0" borderId="0" xfId="4" applyNumberFormat="1" applyFont="1" applyAlignment="1">
      <alignment horizontal="right" vertical="center" shrinkToFit="1"/>
    </xf>
    <xf numFmtId="197" fontId="24" fillId="0" borderId="0" xfId="4" applyNumberFormat="1" applyFont="1" applyAlignment="1" applyProtection="1">
      <alignment horizontal="center" vertical="top" shrinkToFit="1"/>
      <protection locked="0"/>
    </xf>
    <xf numFmtId="49" fontId="2" fillId="0" borderId="60" xfId="3" applyNumberFormat="1" applyBorder="1" applyAlignment="1">
      <alignment horizontal="center" vertical="center" shrinkToFit="1"/>
    </xf>
    <xf numFmtId="49" fontId="2" fillId="0" borderId="59" xfId="3" applyNumberFormat="1" applyBorder="1" applyAlignment="1">
      <alignment horizontal="center" vertical="center" shrinkToFit="1"/>
    </xf>
    <xf numFmtId="176" fontId="2" fillId="0" borderId="56" xfId="1" applyNumberFormat="1" applyFont="1" applyBorder="1" applyAlignment="1">
      <alignment horizontal="center" vertical="center" textRotation="255" shrinkToFit="1"/>
    </xf>
    <xf numFmtId="176" fontId="2" fillId="0" borderId="13" xfId="1" applyNumberFormat="1" applyFont="1" applyBorder="1" applyAlignment="1">
      <alignment horizontal="center" vertical="center" textRotation="255" shrinkToFit="1"/>
    </xf>
    <xf numFmtId="176" fontId="2" fillId="13" borderId="16" xfId="4" applyNumberFormat="1" applyFill="1" applyBorder="1" applyAlignment="1">
      <alignment horizontal="center" vertical="center" wrapText="1" shrinkToFit="1"/>
    </xf>
    <xf numFmtId="176" fontId="2" fillId="13" borderId="106" xfId="4" applyNumberFormat="1" applyFill="1" applyBorder="1" applyAlignment="1">
      <alignment horizontal="center" vertical="center" shrinkToFit="1"/>
    </xf>
    <xf numFmtId="176" fontId="2" fillId="13" borderId="32" xfId="4" applyNumberFormat="1" applyFill="1" applyBorder="1" applyAlignment="1">
      <alignment horizontal="right" vertical="center" shrinkToFit="1"/>
    </xf>
    <xf numFmtId="176" fontId="2" fillId="13" borderId="33" xfId="4" applyNumberFormat="1" applyFill="1" applyBorder="1" applyAlignment="1">
      <alignment horizontal="right" vertical="center" shrinkToFit="1"/>
    </xf>
    <xf numFmtId="176" fontId="2" fillId="13" borderId="320" xfId="4" applyNumberFormat="1" applyFill="1" applyBorder="1" applyAlignment="1">
      <alignment vertical="center" shrinkToFit="1"/>
    </xf>
    <xf numFmtId="176" fontId="61" fillId="13" borderId="322" xfId="0" applyNumberFormat="1" applyFont="1" applyFill="1" applyBorder="1" applyAlignment="1">
      <alignment vertical="center" shrinkToFit="1"/>
    </xf>
    <xf numFmtId="176" fontId="2" fillId="13" borderId="197" xfId="4" applyNumberFormat="1" applyFill="1" applyBorder="1" applyAlignment="1">
      <alignment horizontal="right" vertical="center" shrinkToFit="1"/>
    </xf>
    <xf numFmtId="176" fontId="2" fillId="13" borderId="362" xfId="4" applyNumberFormat="1" applyFill="1" applyBorder="1" applyAlignment="1">
      <alignment horizontal="right" vertical="center" shrinkToFit="1"/>
    </xf>
    <xf numFmtId="0" fontId="36" fillId="0" borderId="10" xfId="3" applyFont="1" applyBorder="1" applyAlignment="1">
      <alignment horizontal="center" vertical="center" wrapText="1"/>
    </xf>
    <xf numFmtId="0" fontId="36" fillId="0" borderId="97" xfId="3" applyFont="1" applyBorder="1" applyAlignment="1">
      <alignment horizontal="center" vertical="center" wrapText="1"/>
    </xf>
    <xf numFmtId="0" fontId="2" fillId="0" borderId="10" xfId="3" applyBorder="1" applyAlignment="1">
      <alignment horizontal="center" vertical="center"/>
    </xf>
    <xf numFmtId="0" fontId="2" fillId="0" borderId="96" xfId="3" applyBorder="1" applyAlignment="1">
      <alignment horizontal="center" vertical="center"/>
    </xf>
    <xf numFmtId="0" fontId="2" fillId="0" borderId="97" xfId="3" applyBorder="1" applyAlignment="1">
      <alignment horizontal="center" vertical="center"/>
    </xf>
    <xf numFmtId="0" fontId="36" fillId="0" borderId="96" xfId="3" applyFont="1" applyBorder="1" applyAlignment="1">
      <alignment horizontal="center" vertical="center" wrapText="1"/>
    </xf>
    <xf numFmtId="0" fontId="36" fillId="0" borderId="23" xfId="3" applyFont="1" applyBorder="1" applyAlignment="1">
      <alignment horizontal="center" vertical="center" wrapText="1"/>
    </xf>
    <xf numFmtId="0" fontId="37" fillId="0" borderId="10" xfId="3" applyFont="1" applyBorder="1" applyAlignment="1">
      <alignment horizontal="center" vertical="center"/>
    </xf>
    <xf numFmtId="0" fontId="37" fillId="0" borderId="97" xfId="3" applyFont="1" applyBorder="1" applyAlignment="1">
      <alignment horizontal="center" vertical="center"/>
    </xf>
    <xf numFmtId="0" fontId="37" fillId="0" borderId="96" xfId="3" applyFont="1" applyBorder="1" applyAlignment="1">
      <alignment horizontal="center" vertical="center"/>
    </xf>
    <xf numFmtId="0" fontId="36" fillId="0" borderId="0" xfId="3" applyFont="1" applyAlignment="1">
      <alignment horizontal="center" vertical="center" wrapText="1"/>
    </xf>
    <xf numFmtId="0" fontId="2" fillId="0" borderId="8" xfId="3" applyBorder="1" applyAlignment="1">
      <alignment horizontal="center" vertical="center" shrinkToFit="1"/>
    </xf>
    <xf numFmtId="0" fontId="2" fillId="0" borderId="23" xfId="3" applyBorder="1" applyAlignment="1">
      <alignment horizontal="center" vertical="center" shrinkToFit="1"/>
    </xf>
    <xf numFmtId="0" fontId="36" fillId="0" borderId="23" xfId="3" applyFont="1" applyBorder="1" applyAlignment="1">
      <alignment horizontal="left" vertical="center" wrapText="1"/>
    </xf>
    <xf numFmtId="0" fontId="36" fillId="0" borderId="7" xfId="3" applyFont="1" applyBorder="1" applyAlignment="1">
      <alignment horizontal="left" vertical="center" wrapText="1"/>
    </xf>
    <xf numFmtId="0" fontId="2" fillId="0" borderId="23" xfId="3" applyBorder="1" applyAlignment="1">
      <alignment horizontal="center" vertical="center"/>
    </xf>
    <xf numFmtId="0" fontId="2" fillId="0" borderId="92" xfId="4" applyBorder="1" applyAlignment="1">
      <alignment horizontal="center" vertical="center" shrinkToFit="1"/>
    </xf>
    <xf numFmtId="176" fontId="4" fillId="12" borderId="23" xfId="4" applyNumberFormat="1" applyFont="1" applyFill="1" applyBorder="1" applyAlignment="1">
      <alignment horizontal="center" vertical="center" shrinkToFit="1"/>
    </xf>
    <xf numFmtId="0" fontId="2" fillId="0" borderId="10" xfId="4" applyBorder="1" applyAlignment="1">
      <alignment horizontal="center" vertical="center" shrinkToFit="1"/>
    </xf>
    <xf numFmtId="0" fontId="2" fillId="0" borderId="96" xfId="4" applyBorder="1" applyAlignment="1">
      <alignment horizontal="center" vertical="center" shrinkToFit="1"/>
    </xf>
    <xf numFmtId="176" fontId="2" fillId="0" borderId="23" xfId="4" applyNumberFormat="1" applyBorder="1" applyAlignment="1">
      <alignment horizontal="center" vertical="center" shrinkToFit="1"/>
    </xf>
    <xf numFmtId="176" fontId="4" fillId="5" borderId="23" xfId="4" applyNumberFormat="1" applyFont="1" applyFill="1" applyBorder="1" applyAlignment="1">
      <alignment horizontal="center" vertical="center" shrinkToFit="1"/>
    </xf>
    <xf numFmtId="0" fontId="2" fillId="0" borderId="42" xfId="0" applyFont="1" applyBorder="1" applyAlignment="1">
      <alignment horizontal="center" vertical="center"/>
    </xf>
    <xf numFmtId="0" fontId="2" fillId="0" borderId="96" xfId="0" applyFont="1" applyBorder="1" applyAlignment="1">
      <alignment horizontal="center" vertical="center"/>
    </xf>
    <xf numFmtId="0" fontId="36" fillId="0" borderId="10" xfId="0" applyFont="1" applyBorder="1" applyAlignment="1">
      <alignment horizontal="left" vertical="center" wrapText="1"/>
    </xf>
    <xf numFmtId="0" fontId="36" fillId="0" borderId="97" xfId="0" applyFont="1" applyBorder="1" applyAlignment="1">
      <alignment horizontal="left" vertical="center" wrapText="1"/>
    </xf>
    <xf numFmtId="0" fontId="36" fillId="0" borderId="17" xfId="0" applyFont="1" applyBorder="1" applyAlignment="1">
      <alignment horizontal="left" vertical="center" wrapText="1"/>
    </xf>
    <xf numFmtId="0" fontId="20" fillId="0" borderId="165" xfId="3" applyFont="1" applyBorder="1" applyAlignment="1">
      <alignment horizontal="center" vertical="center"/>
    </xf>
    <xf numFmtId="0" fontId="20" fillId="0" borderId="166" xfId="3" applyFont="1" applyBorder="1" applyAlignment="1">
      <alignment horizontal="center" vertical="center"/>
    </xf>
    <xf numFmtId="0" fontId="20" fillId="0" borderId="167" xfId="3" applyFont="1" applyBorder="1" applyAlignment="1">
      <alignment horizontal="center" vertical="center"/>
    </xf>
    <xf numFmtId="0" fontId="2" fillId="0" borderId="8" xfId="3" applyBorder="1" applyAlignment="1">
      <alignment horizontal="center" vertical="center"/>
    </xf>
    <xf numFmtId="0" fontId="2" fillId="0" borderId="7" xfId="3" applyBorder="1" applyAlignment="1">
      <alignment horizontal="center" vertical="center"/>
    </xf>
    <xf numFmtId="176" fontId="2" fillId="0" borderId="10" xfId="4" applyNumberFormat="1" applyBorder="1" applyAlignment="1">
      <alignment horizontal="center" vertical="center" wrapText="1" shrinkToFit="1"/>
    </xf>
    <xf numFmtId="176" fontId="2" fillId="0" borderId="96" xfId="4" applyNumberFormat="1" applyBorder="1" applyAlignment="1">
      <alignment horizontal="center" vertical="center" wrapText="1" shrinkToFit="1"/>
    </xf>
    <xf numFmtId="0" fontId="20" fillId="0" borderId="41" xfId="0" applyFont="1" applyBorder="1" applyAlignment="1">
      <alignment horizontal="center" vertical="center"/>
    </xf>
    <xf numFmtId="0" fontId="20" fillId="0" borderId="92" xfId="0" applyFont="1" applyBorder="1" applyAlignment="1">
      <alignment horizontal="center" vertical="center"/>
    </xf>
    <xf numFmtId="0" fontId="20" fillId="0" borderId="61" xfId="0" applyFont="1" applyBorder="1" applyAlignment="1">
      <alignment horizontal="center" vertical="center"/>
    </xf>
    <xf numFmtId="0" fontId="2" fillId="0" borderId="10" xfId="0" applyFont="1" applyBorder="1" applyAlignment="1">
      <alignment horizontal="center" vertical="center"/>
    </xf>
    <xf numFmtId="0" fontId="2" fillId="0" borderId="97" xfId="0" applyFont="1" applyBorder="1" applyAlignment="1">
      <alignment horizontal="center" vertical="center"/>
    </xf>
    <xf numFmtId="0" fontId="2" fillId="0" borderId="17" xfId="0" applyFont="1" applyBorder="1" applyAlignment="1">
      <alignment horizontal="center" vertical="center"/>
    </xf>
    <xf numFmtId="0" fontId="24" fillId="0" borderId="63" xfId="4" applyFont="1" applyBorder="1" applyAlignment="1">
      <alignment horizontal="left" vertical="top" shrinkToFit="1"/>
    </xf>
    <xf numFmtId="49" fontId="2" fillId="0" borderId="8" xfId="4" applyNumberFormat="1" applyBorder="1" applyAlignment="1">
      <alignment horizontal="center" vertical="center" shrinkToFit="1"/>
    </xf>
    <xf numFmtId="49" fontId="2" fillId="0" borderId="23" xfId="4" applyNumberFormat="1" applyBorder="1" applyAlignment="1">
      <alignment horizontal="center" vertical="center" shrinkToFit="1"/>
    </xf>
    <xf numFmtId="49" fontId="4" fillId="9" borderId="8" xfId="4" applyNumberFormat="1" applyFont="1" applyFill="1" applyBorder="1" applyAlignment="1">
      <alignment horizontal="center" vertical="center" shrinkToFit="1"/>
    </xf>
    <xf numFmtId="49" fontId="4" fillId="9" borderId="23" xfId="4" applyNumberFormat="1" applyFont="1" applyFill="1" applyBorder="1" applyAlignment="1">
      <alignment horizontal="center" vertical="center" shrinkToFit="1"/>
    </xf>
    <xf numFmtId="49" fontId="4" fillId="10" borderId="6" xfId="4" applyNumberFormat="1" applyFont="1" applyFill="1" applyBorder="1" applyAlignment="1">
      <alignment horizontal="center" vertical="center" shrinkToFit="1"/>
    </xf>
    <xf numFmtId="49" fontId="4" fillId="10" borderId="21" xfId="4" applyNumberFormat="1" applyFont="1" applyFill="1" applyBorder="1" applyAlignment="1">
      <alignment horizontal="center" vertical="center" shrinkToFit="1"/>
    </xf>
    <xf numFmtId="0" fontId="2" fillId="0" borderId="42" xfId="4" applyBorder="1" applyAlignment="1">
      <alignment horizontal="center" vertical="center" shrinkToFit="1"/>
    </xf>
    <xf numFmtId="176" fontId="4" fillId="13" borderId="32" xfId="4" applyNumberFormat="1" applyFont="1" applyFill="1" applyBorder="1" applyAlignment="1">
      <alignment horizontal="center" vertical="center" wrapText="1" shrinkToFit="1"/>
    </xf>
    <xf numFmtId="176" fontId="4" fillId="13" borderId="100" xfId="4" applyNumberFormat="1" applyFont="1" applyFill="1" applyBorder="1" applyAlignment="1">
      <alignment horizontal="center" vertical="center" wrapText="1" shrinkToFit="1"/>
    </xf>
    <xf numFmtId="176" fontId="4" fillId="10" borderId="21" xfId="4" applyNumberFormat="1" applyFont="1" applyFill="1" applyBorder="1" applyAlignment="1">
      <alignment horizontal="center" vertical="center" shrinkToFit="1"/>
    </xf>
    <xf numFmtId="176" fontId="2" fillId="0" borderId="10" xfId="4" applyNumberFormat="1" applyBorder="1" applyAlignment="1">
      <alignment horizontal="center" vertical="center" shrinkToFit="1"/>
    </xf>
    <xf numFmtId="176" fontId="2" fillId="0" borderId="96" xfId="4" applyNumberFormat="1" applyBorder="1" applyAlignment="1">
      <alignment horizontal="center" vertical="center" shrinkToFit="1"/>
    </xf>
    <xf numFmtId="0" fontId="2" fillId="0" borderId="6" xfId="3" applyBorder="1" applyAlignment="1">
      <alignment horizontal="center" vertical="center"/>
    </xf>
    <xf numFmtId="0" fontId="2" fillId="0" borderId="21" xfId="3" applyBorder="1" applyAlignment="1">
      <alignment horizontal="center" vertical="center"/>
    </xf>
    <xf numFmtId="0" fontId="2" fillId="0" borderId="99" xfId="4" applyBorder="1" applyAlignment="1">
      <alignment horizontal="center" vertical="center" shrinkToFit="1"/>
    </xf>
    <xf numFmtId="0" fontId="2" fillId="0" borderId="58" xfId="0" applyFont="1" applyBorder="1" applyAlignment="1">
      <alignment horizontal="center" vertical="center"/>
    </xf>
    <xf numFmtId="0" fontId="2" fillId="0" borderId="100" xfId="0" applyFont="1" applyBorder="1" applyAlignment="1">
      <alignment horizontal="center" vertical="center"/>
    </xf>
    <xf numFmtId="0" fontId="2" fillId="0" borderId="117" xfId="0" applyFont="1" applyBorder="1" applyAlignment="1">
      <alignment horizontal="center" vertical="center"/>
    </xf>
    <xf numFmtId="0" fontId="2" fillId="0" borderId="196" xfId="0" applyFont="1" applyBorder="1" applyAlignment="1">
      <alignment horizontal="center" vertical="center"/>
    </xf>
    <xf numFmtId="0" fontId="39" fillId="0" borderId="42" xfId="0" applyFont="1" applyBorder="1" applyAlignment="1">
      <alignment horizontal="center" vertical="center"/>
    </xf>
    <xf numFmtId="0" fontId="39" fillId="0" borderId="96" xfId="0" applyFont="1" applyBorder="1" applyAlignment="1">
      <alignment horizontal="center" vertical="center"/>
    </xf>
    <xf numFmtId="0" fontId="2" fillId="0" borderId="8" xfId="3" applyBorder="1" applyAlignment="1">
      <alignment horizontal="center" vertical="center" wrapText="1"/>
    </xf>
    <xf numFmtId="0" fontId="2" fillId="0" borderId="23" xfId="3" applyBorder="1" applyAlignment="1">
      <alignment horizontal="left" vertical="center" wrapText="1"/>
    </xf>
    <xf numFmtId="0" fontId="2" fillId="0" borderId="7" xfId="3" applyBorder="1" applyAlignment="1">
      <alignment horizontal="left" vertical="center" wrapText="1"/>
    </xf>
    <xf numFmtId="0" fontId="36" fillId="0" borderId="240" xfId="3" applyFont="1" applyBorder="1" applyAlignment="1">
      <alignment horizontal="center" vertical="center"/>
    </xf>
    <xf numFmtId="0" fontId="36" fillId="0" borderId="241" xfId="3" applyFont="1" applyBorder="1" applyAlignment="1">
      <alignment horizontal="center" vertical="center"/>
    </xf>
    <xf numFmtId="0" fontId="36" fillId="0" borderId="242" xfId="3" applyFont="1" applyBorder="1" applyAlignment="1">
      <alignment horizontal="center" vertical="center"/>
    </xf>
    <xf numFmtId="0" fontId="36" fillId="0" borderId="243" xfId="3" applyFont="1" applyBorder="1" applyAlignment="1">
      <alignment horizontal="center" vertical="center"/>
    </xf>
    <xf numFmtId="0" fontId="36" fillId="0" borderId="240" xfId="3" applyFont="1" applyBorder="1" applyAlignment="1">
      <alignment horizontal="left" vertical="center" wrapText="1"/>
    </xf>
    <xf numFmtId="0" fontId="36" fillId="0" borderId="244" xfId="3" applyFont="1" applyBorder="1" applyAlignment="1">
      <alignment horizontal="left" vertical="center" wrapText="1"/>
    </xf>
    <xf numFmtId="0" fontId="36" fillId="0" borderId="241" xfId="3" applyFont="1" applyBorder="1" applyAlignment="1">
      <alignment horizontal="left" vertical="center" wrapText="1"/>
    </xf>
    <xf numFmtId="0" fontId="36" fillId="0" borderId="242" xfId="3" applyFont="1" applyBorder="1" applyAlignment="1">
      <alignment horizontal="left" vertical="center" wrapText="1"/>
    </xf>
    <xf numFmtId="0" fontId="36" fillId="0" borderId="245" xfId="3" applyFont="1" applyBorder="1" applyAlignment="1">
      <alignment horizontal="left" vertical="center" wrapText="1"/>
    </xf>
    <xf numFmtId="0" fontId="36" fillId="0" borderId="243" xfId="3" applyFont="1" applyBorder="1" applyAlignment="1">
      <alignment horizontal="left" vertical="center" wrapText="1"/>
    </xf>
    <xf numFmtId="0" fontId="2" fillId="0" borderId="8" xfId="3" applyBorder="1" applyAlignment="1">
      <alignment horizontal="center" vertical="center" wrapText="1" shrinkToFit="1"/>
    </xf>
    <xf numFmtId="0" fontId="2" fillId="0" borderId="247" xfId="3" applyBorder="1" applyAlignment="1">
      <alignment horizontal="center" vertical="center"/>
    </xf>
    <xf numFmtId="0" fontId="36" fillId="0" borderId="247" xfId="3" applyFont="1" applyBorder="1" applyAlignment="1">
      <alignment horizontal="left" vertical="center" wrapText="1"/>
    </xf>
    <xf numFmtId="0" fontId="36" fillId="0" borderId="222" xfId="0" applyFont="1" applyBorder="1" applyAlignment="1">
      <alignment horizontal="left" vertical="center" wrapText="1"/>
    </xf>
    <xf numFmtId="0" fontId="36" fillId="0" borderId="223" xfId="0" applyFont="1" applyBorder="1" applyAlignment="1">
      <alignment horizontal="left" vertical="center" wrapText="1"/>
    </xf>
    <xf numFmtId="0" fontId="36" fillId="0" borderId="224" xfId="0" applyFont="1" applyBorder="1" applyAlignment="1">
      <alignment horizontal="left" vertical="center" wrapText="1"/>
    </xf>
    <xf numFmtId="0" fontId="2" fillId="0" borderId="58" xfId="3" applyBorder="1" applyAlignment="1">
      <alignment horizontal="center" vertical="center"/>
    </xf>
    <xf numFmtId="0" fontId="2" fillId="0" borderId="100" xfId="3" applyBorder="1" applyAlignment="1">
      <alignment horizontal="center" vertical="center"/>
    </xf>
    <xf numFmtId="0" fontId="2" fillId="0" borderId="117" xfId="3" applyBorder="1" applyAlignment="1">
      <alignment horizontal="center" vertical="center"/>
    </xf>
    <xf numFmtId="0" fontId="2" fillId="0" borderId="196" xfId="3" applyBorder="1" applyAlignment="1">
      <alignment horizontal="center" vertical="center"/>
    </xf>
    <xf numFmtId="9" fontId="2" fillId="0" borderId="32" xfId="2" applyFont="1" applyFill="1" applyBorder="1" applyAlignment="1">
      <alignment horizontal="left" vertical="center" wrapText="1" shrinkToFit="1"/>
    </xf>
    <xf numFmtId="9" fontId="2" fillId="0" borderId="99" xfId="2" applyFont="1" applyFill="1" applyBorder="1" applyAlignment="1">
      <alignment horizontal="left" vertical="center" wrapText="1" shrinkToFit="1"/>
    </xf>
    <xf numFmtId="9" fontId="2" fillId="0" borderId="197" xfId="2" applyFont="1" applyFill="1" applyBorder="1" applyAlignment="1">
      <alignment horizontal="left" vertical="center" wrapText="1" shrinkToFit="1"/>
    </xf>
    <xf numFmtId="9" fontId="2" fillId="0" borderId="194" xfId="2" applyFont="1" applyFill="1" applyBorder="1" applyAlignment="1">
      <alignment horizontal="left" vertical="center" wrapText="1" shrinkToFit="1"/>
    </xf>
    <xf numFmtId="9" fontId="2" fillId="0" borderId="63" xfId="2" applyFont="1" applyFill="1" applyBorder="1" applyAlignment="1">
      <alignment horizontal="left" vertical="center" wrapText="1" shrinkToFit="1"/>
    </xf>
    <xf numFmtId="9" fontId="2" fillId="0" borderId="168" xfId="2" applyFont="1" applyFill="1" applyBorder="1" applyAlignment="1">
      <alignment horizontal="left" vertical="center" wrapText="1" shrinkToFit="1"/>
    </xf>
    <xf numFmtId="0" fontId="2" fillId="0" borderId="248" xfId="3" applyBorder="1" applyAlignment="1">
      <alignment horizontal="center" vertical="center"/>
    </xf>
    <xf numFmtId="0" fontId="2" fillId="0" borderId="249" xfId="3" applyBorder="1" applyAlignment="1">
      <alignment horizontal="center" vertical="center"/>
    </xf>
    <xf numFmtId="0" fontId="2" fillId="0" borderId="215" xfId="0" applyFont="1" applyBorder="1" applyAlignment="1">
      <alignment horizontal="left" vertical="center" wrapText="1"/>
    </xf>
    <xf numFmtId="0" fontId="2" fillId="0" borderId="216" xfId="0" applyFont="1" applyBorder="1" applyAlignment="1">
      <alignment horizontal="left" vertical="center" wrapText="1"/>
    </xf>
    <xf numFmtId="0" fontId="2" fillId="0" borderId="217" xfId="0" applyFont="1" applyBorder="1" applyAlignment="1">
      <alignment horizontal="left" vertical="center" wrapText="1"/>
    </xf>
    <xf numFmtId="0" fontId="2" fillId="0" borderId="218" xfId="0" applyFont="1" applyBorder="1" applyAlignment="1">
      <alignment horizontal="left" vertical="center" wrapText="1"/>
    </xf>
    <xf numFmtId="0" fontId="2" fillId="0" borderId="219" xfId="0" applyFont="1" applyBorder="1" applyAlignment="1">
      <alignment horizontal="left" vertical="center" wrapText="1"/>
    </xf>
    <xf numFmtId="0" fontId="2" fillId="0" borderId="220" xfId="0" applyFont="1" applyBorder="1" applyAlignment="1">
      <alignment horizontal="left" vertical="center" wrapText="1"/>
    </xf>
    <xf numFmtId="176" fontId="8" fillId="2" borderId="0" xfId="7" applyNumberFormat="1" applyFont="1" applyFill="1" applyAlignment="1">
      <alignment horizontal="left" vertical="center" wrapText="1"/>
    </xf>
    <xf numFmtId="176" fontId="8" fillId="2" borderId="0" xfId="7" applyNumberFormat="1" applyFont="1" applyFill="1" applyAlignment="1">
      <alignment horizontal="left" vertical="center"/>
    </xf>
    <xf numFmtId="176" fontId="8" fillId="2" borderId="0" xfId="7" applyNumberFormat="1" applyFont="1" applyFill="1" applyAlignment="1">
      <alignment horizontal="center" vertical="center" wrapText="1"/>
    </xf>
    <xf numFmtId="176" fontId="8" fillId="2" borderId="23" xfId="8" applyNumberFormat="1" applyFont="1" applyFill="1" applyBorder="1" applyAlignment="1">
      <alignment horizontal="center" vertical="center" wrapText="1"/>
    </xf>
    <xf numFmtId="176" fontId="8" fillId="2" borderId="10" xfId="8" applyNumberFormat="1" applyFont="1" applyFill="1" applyBorder="1" applyAlignment="1">
      <alignment horizontal="center" vertical="center" wrapText="1"/>
    </xf>
    <xf numFmtId="176" fontId="8" fillId="2" borderId="96" xfId="7" applyNumberFormat="1" applyFont="1" applyFill="1" applyBorder="1" applyAlignment="1">
      <alignment horizontal="center" vertical="center"/>
    </xf>
    <xf numFmtId="176" fontId="8" fillId="2" borderId="23" xfId="7" applyNumberFormat="1" applyFont="1" applyFill="1" applyBorder="1" applyAlignment="1">
      <alignment horizontal="center" vertical="center"/>
    </xf>
    <xf numFmtId="176" fontId="8" fillId="2" borderId="19" xfId="8" applyNumberFormat="1" applyFont="1" applyFill="1" applyBorder="1" applyAlignment="1">
      <alignment horizontal="center" vertical="center" wrapText="1"/>
    </xf>
    <xf numFmtId="176" fontId="8" fillId="2" borderId="23" xfId="8" applyNumberFormat="1" applyFont="1" applyFill="1" applyBorder="1" applyAlignment="1">
      <alignment horizontal="center" vertical="center"/>
    </xf>
    <xf numFmtId="176" fontId="8" fillId="2" borderId="18" xfId="8" applyNumberFormat="1" applyFont="1" applyFill="1" applyBorder="1" applyAlignment="1">
      <alignment horizontal="center" vertical="center"/>
    </xf>
    <xf numFmtId="176" fontId="8" fillId="2" borderId="19" xfId="8" applyNumberFormat="1" applyFont="1" applyFill="1" applyBorder="1" applyAlignment="1">
      <alignment horizontal="center" vertical="center"/>
    </xf>
    <xf numFmtId="176" fontId="8" fillId="13" borderId="23" xfId="7" applyNumberFormat="1" applyFont="1" applyFill="1" applyBorder="1" applyAlignment="1">
      <alignment horizontal="center" vertical="center" wrapText="1"/>
    </xf>
    <xf numFmtId="176" fontId="8" fillId="13" borderId="10" xfId="7" applyNumberFormat="1" applyFont="1" applyFill="1" applyBorder="1" applyAlignment="1">
      <alignment horizontal="center" vertical="center" wrapText="1"/>
    </xf>
    <xf numFmtId="176" fontId="8" fillId="2" borderId="19" xfId="7" applyNumberFormat="1" applyFont="1" applyFill="1" applyBorder="1" applyAlignment="1">
      <alignment horizontal="center" vertical="center"/>
    </xf>
    <xf numFmtId="176" fontId="8" fillId="2" borderId="18" xfId="7" applyNumberFormat="1" applyFont="1" applyFill="1" applyBorder="1" applyAlignment="1">
      <alignment horizontal="center" vertical="center"/>
    </xf>
    <xf numFmtId="176" fontId="8" fillId="5" borderId="23" xfId="7" applyNumberFormat="1" applyFont="1" applyFill="1" applyBorder="1" applyAlignment="1">
      <alignment horizontal="center" vertical="center" wrapText="1"/>
    </xf>
    <xf numFmtId="176" fontId="8" fillId="5" borderId="10" xfId="7" applyNumberFormat="1" applyFont="1" applyFill="1" applyBorder="1" applyAlignment="1">
      <alignment horizontal="center" vertical="center" wrapText="1"/>
    </xf>
    <xf numFmtId="176" fontId="8" fillId="2" borderId="96" xfId="8" applyNumberFormat="1" applyFont="1" applyFill="1" applyBorder="1" applyAlignment="1">
      <alignment horizontal="center" vertical="center" wrapText="1"/>
    </xf>
    <xf numFmtId="176" fontId="8" fillId="2" borderId="96" xfId="8" applyNumberFormat="1" applyFont="1" applyFill="1" applyBorder="1" applyAlignment="1">
      <alignment horizontal="center" vertical="center"/>
    </xf>
    <xf numFmtId="176" fontId="8" fillId="2" borderId="23" xfId="7" applyNumberFormat="1" applyFont="1" applyFill="1" applyBorder="1" applyAlignment="1">
      <alignment horizontal="center" vertical="center" wrapText="1"/>
    </xf>
    <xf numFmtId="176" fontId="8" fillId="12" borderId="23" xfId="7" applyNumberFormat="1" applyFont="1" applyFill="1" applyBorder="1" applyAlignment="1">
      <alignment horizontal="center" vertical="center" wrapText="1"/>
    </xf>
    <xf numFmtId="176" fontId="8" fillId="12" borderId="10" xfId="7" applyNumberFormat="1" applyFont="1" applyFill="1" applyBorder="1" applyAlignment="1">
      <alignment horizontal="center" vertical="center" wrapText="1"/>
    </xf>
    <xf numFmtId="176" fontId="8" fillId="2" borderId="10" xfId="7" applyNumberFormat="1" applyFont="1" applyFill="1" applyBorder="1" applyAlignment="1">
      <alignment horizontal="center" vertical="center" wrapText="1"/>
    </xf>
    <xf numFmtId="176" fontId="8" fillId="17" borderId="23" xfId="7" applyNumberFormat="1" applyFont="1" applyFill="1" applyBorder="1" applyAlignment="1">
      <alignment horizontal="center" vertical="center"/>
    </xf>
    <xf numFmtId="176" fontId="8" fillId="18" borderId="23" xfId="7" applyNumberFormat="1" applyFont="1" applyFill="1" applyBorder="1" applyAlignment="1">
      <alignment horizontal="center" vertical="center"/>
    </xf>
    <xf numFmtId="176" fontId="8" fillId="19" borderId="23" xfId="7" applyNumberFormat="1" applyFont="1" applyFill="1" applyBorder="1" applyAlignment="1">
      <alignment horizontal="center" vertical="center"/>
    </xf>
    <xf numFmtId="176" fontId="8" fillId="16" borderId="23" xfId="7" applyNumberFormat="1" applyFont="1" applyFill="1" applyBorder="1" applyAlignment="1">
      <alignment horizontal="center" vertical="center"/>
    </xf>
    <xf numFmtId="176" fontId="8" fillId="2" borderId="32" xfId="7" applyNumberFormat="1" applyFont="1" applyFill="1" applyBorder="1" applyAlignment="1">
      <alignment horizontal="left" vertical="center" wrapText="1"/>
    </xf>
    <xf numFmtId="176" fontId="8" fillId="2" borderId="99" xfId="7" applyNumberFormat="1" applyFont="1" applyFill="1" applyBorder="1" applyAlignment="1">
      <alignment horizontal="left" vertical="center" wrapText="1"/>
    </xf>
    <xf numFmtId="176" fontId="8" fillId="2" borderId="100" xfId="7" applyNumberFormat="1" applyFont="1" applyFill="1" applyBorder="1" applyAlignment="1">
      <alignment horizontal="left" vertical="center" wrapText="1"/>
    </xf>
    <xf numFmtId="176" fontId="8" fillId="2" borderId="24" xfId="7" applyNumberFormat="1" applyFont="1" applyFill="1" applyBorder="1" applyAlignment="1">
      <alignment horizontal="left" vertical="center" wrapText="1"/>
    </xf>
    <xf numFmtId="176" fontId="8" fillId="2" borderId="95" xfId="7" applyNumberFormat="1" applyFont="1" applyFill="1" applyBorder="1" applyAlignment="1">
      <alignment horizontal="left" vertical="center" wrapText="1"/>
    </xf>
    <xf numFmtId="176" fontId="8" fillId="2" borderId="33" xfId="7" applyNumberFormat="1" applyFont="1" applyFill="1" applyBorder="1" applyAlignment="1">
      <alignment horizontal="left" vertical="center" wrapText="1"/>
    </xf>
    <xf numFmtId="176" fontId="8" fillId="2" borderId="104" xfId="7" applyNumberFormat="1" applyFont="1" applyFill="1" applyBorder="1" applyAlignment="1">
      <alignment horizontal="left" vertical="center" wrapText="1"/>
    </xf>
    <xf numFmtId="176" fontId="8" fillId="2" borderId="106" xfId="7" applyNumberFormat="1" applyFont="1" applyFill="1" applyBorder="1" applyAlignment="1">
      <alignment horizontal="left" vertical="center" wrapText="1"/>
    </xf>
    <xf numFmtId="176" fontId="8" fillId="16" borderId="256" xfId="7" applyNumberFormat="1" applyFont="1" applyFill="1" applyBorder="1" applyAlignment="1">
      <alignment horizontal="center" vertical="center" wrapText="1"/>
    </xf>
    <xf numFmtId="176" fontId="8" fillId="16" borderId="23" xfId="7" applyNumberFormat="1" applyFont="1" applyFill="1" applyBorder="1" applyAlignment="1">
      <alignment horizontal="center" vertical="center" wrapText="1"/>
    </xf>
    <xf numFmtId="176" fontId="8" fillId="16" borderId="258" xfId="7" applyNumberFormat="1" applyFont="1" applyFill="1" applyBorder="1" applyAlignment="1">
      <alignment horizontal="center" vertical="center" wrapText="1"/>
    </xf>
    <xf numFmtId="176" fontId="8" fillId="16" borderId="259" xfId="7" applyNumberFormat="1" applyFont="1" applyFill="1" applyBorder="1" applyAlignment="1">
      <alignment horizontal="center" vertical="center" wrapText="1"/>
    </xf>
    <xf numFmtId="176" fontId="8" fillId="2" borderId="0" xfId="8" applyNumberFormat="1" applyFont="1" applyFill="1" applyAlignment="1">
      <alignment horizontal="center" vertical="center"/>
    </xf>
    <xf numFmtId="176" fontId="8" fillId="9" borderId="23" xfId="7" applyNumberFormat="1" applyFont="1" applyFill="1" applyBorder="1" applyAlignment="1">
      <alignment horizontal="center" vertical="center" wrapText="1"/>
    </xf>
    <xf numFmtId="176" fontId="8" fillId="9" borderId="10" xfId="7" applyNumberFormat="1" applyFont="1" applyFill="1" applyBorder="1" applyAlignment="1">
      <alignment horizontal="center" vertical="center" wrapText="1"/>
    </xf>
    <xf numFmtId="176" fontId="8" fillId="8" borderId="23" xfId="7" applyNumberFormat="1" applyFont="1" applyFill="1" applyBorder="1" applyAlignment="1">
      <alignment horizontal="center" vertical="center" wrapText="1"/>
    </xf>
    <xf numFmtId="176" fontId="8" fillId="8" borderId="10" xfId="7" applyNumberFormat="1" applyFont="1" applyFill="1" applyBorder="1" applyAlignment="1">
      <alignment horizontal="center" vertical="center" wrapText="1"/>
    </xf>
    <xf numFmtId="176" fontId="8" fillId="2" borderId="32" xfId="8" applyNumberFormat="1" applyFont="1" applyFill="1" applyBorder="1" applyAlignment="1">
      <alignment horizontal="center" vertical="center" wrapText="1"/>
    </xf>
    <xf numFmtId="176" fontId="8" fillId="2" borderId="99" xfId="8" applyNumberFormat="1" applyFont="1" applyFill="1" applyBorder="1" applyAlignment="1">
      <alignment horizontal="center" vertical="center"/>
    </xf>
    <xf numFmtId="176" fontId="8" fillId="2" borderId="100" xfId="8" applyNumberFormat="1" applyFont="1" applyFill="1" applyBorder="1" applyAlignment="1">
      <alignment horizontal="center" vertical="center"/>
    </xf>
    <xf numFmtId="176" fontId="8" fillId="2" borderId="33" xfId="8" applyNumberFormat="1" applyFont="1" applyFill="1" applyBorder="1" applyAlignment="1">
      <alignment horizontal="center" vertical="center"/>
    </xf>
    <xf numFmtId="176" fontId="8" fillId="2" borderId="104" xfId="8" applyNumberFormat="1" applyFont="1" applyFill="1" applyBorder="1" applyAlignment="1">
      <alignment horizontal="center" vertical="center"/>
    </xf>
    <xf numFmtId="176" fontId="8" fillId="2" borderId="106" xfId="8" applyNumberFormat="1" applyFont="1" applyFill="1" applyBorder="1" applyAlignment="1">
      <alignment horizontal="center" vertical="center"/>
    </xf>
    <xf numFmtId="176" fontId="8" fillId="17" borderId="23" xfId="7" applyNumberFormat="1" applyFont="1" applyFill="1" applyBorder="1" applyAlignment="1">
      <alignment horizontal="center" vertical="center" wrapText="1"/>
    </xf>
    <xf numFmtId="0" fontId="24" fillId="0" borderId="0" xfId="4" applyFont="1" applyAlignment="1">
      <alignment horizontal="left" vertical="top" shrinkToFit="1"/>
    </xf>
    <xf numFmtId="0" fontId="24" fillId="0" borderId="0" xfId="4" applyFont="1" applyAlignment="1">
      <alignment horizontal="center" vertical="top" shrinkToFit="1"/>
    </xf>
    <xf numFmtId="176" fontId="8" fillId="2" borderId="37" xfId="8" applyNumberFormat="1" applyFont="1" applyFill="1" applyBorder="1" applyAlignment="1">
      <alignment horizontal="center" vertical="center" wrapText="1"/>
    </xf>
    <xf numFmtId="176" fontId="8" fillId="15" borderId="250" xfId="7" applyNumberFormat="1" applyFont="1" applyFill="1" applyBorder="1" applyAlignment="1">
      <alignment horizontal="center" vertical="center" wrapText="1"/>
    </xf>
    <xf numFmtId="176" fontId="8" fillId="15" borderId="251" xfId="7" applyNumberFormat="1" applyFont="1" applyFill="1" applyBorder="1" applyAlignment="1">
      <alignment horizontal="center" vertical="center" wrapText="1"/>
    </xf>
    <xf numFmtId="176" fontId="8" fillId="15" borderId="256" xfId="7" applyNumberFormat="1" applyFont="1" applyFill="1" applyBorder="1" applyAlignment="1">
      <alignment horizontal="center" vertical="center" wrapText="1"/>
    </xf>
    <xf numFmtId="176" fontId="8" fillId="15" borderId="23" xfId="7" applyNumberFormat="1" applyFont="1" applyFill="1" applyBorder="1" applyAlignment="1">
      <alignment horizontal="center" vertical="center" wrapText="1"/>
    </xf>
    <xf numFmtId="176" fontId="8" fillId="16" borderId="256" xfId="8" applyNumberFormat="1" applyFont="1" applyFill="1" applyBorder="1" applyAlignment="1">
      <alignment horizontal="center" vertical="center" wrapText="1"/>
    </xf>
    <xf numFmtId="176" fontId="8" fillId="16" borderId="23" xfId="8" applyNumberFormat="1" applyFont="1" applyFill="1" applyBorder="1" applyAlignment="1">
      <alignment horizontal="center" vertical="center" wrapText="1"/>
    </xf>
    <xf numFmtId="176" fontId="8" fillId="2" borderId="0" xfId="8" applyNumberFormat="1" applyFont="1" applyFill="1" applyBorder="1" applyAlignment="1">
      <alignment horizontal="center" vertical="center" wrapText="1"/>
    </xf>
    <xf numFmtId="176" fontId="8" fillId="2" borderId="0" xfId="8" applyNumberFormat="1" applyFont="1" applyFill="1" applyBorder="1" applyAlignment="1">
      <alignment horizontal="center" vertical="center"/>
    </xf>
    <xf numFmtId="176" fontId="8" fillId="2" borderId="264" xfId="7" applyNumberFormat="1" applyFont="1" applyFill="1" applyBorder="1" applyAlignment="1">
      <alignment horizontal="center" vertical="center"/>
    </xf>
    <xf numFmtId="176" fontId="8" fillId="2" borderId="253" xfId="7" applyNumberFormat="1" applyFont="1" applyFill="1" applyBorder="1" applyAlignment="1">
      <alignment horizontal="center" vertical="center"/>
    </xf>
    <xf numFmtId="176" fontId="8" fillId="2" borderId="265" xfId="7" applyNumberFormat="1" applyFont="1" applyFill="1" applyBorder="1" applyAlignment="1">
      <alignment horizontal="center" vertical="center"/>
    </xf>
    <xf numFmtId="176" fontId="8" fillId="2" borderId="10" xfId="7" applyNumberFormat="1" applyFont="1" applyFill="1" applyBorder="1" applyAlignment="1">
      <alignment horizontal="center" vertical="center"/>
    </xf>
    <xf numFmtId="176" fontId="8" fillId="2" borderId="266" xfId="7" applyNumberFormat="1" applyFont="1" applyFill="1" applyBorder="1" applyAlignment="1">
      <alignment horizontal="center" vertical="center"/>
    </xf>
    <xf numFmtId="176" fontId="8" fillId="2" borderId="261" xfId="7" applyNumberFormat="1" applyFont="1" applyFill="1" applyBorder="1" applyAlignment="1">
      <alignment horizontal="center" vertical="center"/>
    </xf>
    <xf numFmtId="176" fontId="8" fillId="2" borderId="254" xfId="7" applyNumberFormat="1" applyFont="1" applyFill="1" applyBorder="1" applyAlignment="1">
      <alignment horizontal="center" vertical="center"/>
    </xf>
    <xf numFmtId="176" fontId="8" fillId="2" borderId="255" xfId="7" applyNumberFormat="1" applyFont="1" applyFill="1" applyBorder="1" applyAlignment="1">
      <alignment horizontal="center" vertical="center"/>
    </xf>
    <xf numFmtId="176" fontId="8" fillId="2" borderId="246" xfId="7" applyNumberFormat="1" applyFont="1" applyFill="1" applyBorder="1" applyAlignment="1">
      <alignment horizontal="center" vertical="center"/>
    </xf>
    <xf numFmtId="176" fontId="8" fillId="2" borderId="257" xfId="7" applyNumberFormat="1" applyFont="1" applyFill="1" applyBorder="1" applyAlignment="1">
      <alignment horizontal="center" vertical="center"/>
    </xf>
    <xf numFmtId="176" fontId="8" fillId="2" borderId="252" xfId="7" applyNumberFormat="1" applyFont="1" applyFill="1" applyBorder="1" applyAlignment="1">
      <alignment horizontal="center" vertical="center"/>
    </xf>
    <xf numFmtId="176" fontId="8" fillId="2" borderId="262" xfId="7" applyNumberFormat="1" applyFont="1" applyFill="1" applyBorder="1" applyAlignment="1">
      <alignment horizontal="center" vertical="center"/>
    </xf>
    <xf numFmtId="176" fontId="8" fillId="2" borderId="263" xfId="7" applyNumberFormat="1" applyFont="1" applyFill="1" applyBorder="1" applyAlignment="1">
      <alignment horizontal="center" vertical="center"/>
    </xf>
    <xf numFmtId="176" fontId="8" fillId="2" borderId="260" xfId="7" applyNumberFormat="1" applyFont="1" applyFill="1" applyBorder="1" applyAlignment="1">
      <alignment horizontal="center" vertical="center"/>
    </xf>
    <xf numFmtId="49" fontId="6" fillId="5" borderId="23" xfId="4" applyNumberFormat="1" applyFont="1" applyFill="1" applyBorder="1" applyAlignment="1">
      <alignment horizontal="center" vertical="center" shrinkToFit="1"/>
    </xf>
    <xf numFmtId="0" fontId="2" fillId="0" borderId="176" xfId="4" applyBorder="1" applyAlignment="1">
      <alignment horizontal="center" vertical="center" shrinkToFit="1"/>
    </xf>
    <xf numFmtId="0" fontId="2" fillId="0" borderId="177" xfId="4" applyBorder="1" applyAlignment="1">
      <alignment horizontal="center" vertical="center" shrinkToFit="1"/>
    </xf>
    <xf numFmtId="0" fontId="2" fillId="0" borderId="178" xfId="4" applyBorder="1" applyAlignment="1">
      <alignment horizontal="center" vertical="center" shrinkToFit="1"/>
    </xf>
    <xf numFmtId="0" fontId="2" fillId="0" borderId="23" xfId="4" applyBorder="1" applyAlignment="1">
      <alignment horizontal="center" vertical="center" shrinkToFit="1"/>
    </xf>
    <xf numFmtId="0" fontId="2" fillId="0" borderId="62" xfId="4" applyBorder="1" applyAlignment="1">
      <alignment horizontal="center" vertical="center" shrinkToFit="1"/>
    </xf>
    <xf numFmtId="0" fontId="2" fillId="0" borderId="61" xfId="4" applyBorder="1" applyAlignment="1">
      <alignment horizontal="center" vertical="center" shrinkToFit="1"/>
    </xf>
    <xf numFmtId="0" fontId="2" fillId="0" borderId="97" xfId="4" applyBorder="1" applyAlignment="1">
      <alignment horizontal="center" vertical="center" shrinkToFit="1"/>
    </xf>
    <xf numFmtId="0" fontId="6" fillId="0" borderId="32" xfId="3" applyFont="1" applyBorder="1" applyAlignment="1">
      <alignment horizontal="left" vertical="center" wrapText="1"/>
    </xf>
    <xf numFmtId="0" fontId="6" fillId="0" borderId="99" xfId="3" applyFont="1" applyBorder="1" applyAlignment="1">
      <alignment horizontal="left" vertical="center" wrapText="1"/>
    </xf>
    <xf numFmtId="0" fontId="6" fillId="0" borderId="100" xfId="3" applyFont="1" applyBorder="1" applyAlignment="1">
      <alignment horizontal="left" vertical="center" wrapText="1"/>
    </xf>
    <xf numFmtId="0" fontId="6" fillId="0" borderId="33" xfId="3" applyFont="1" applyBorder="1" applyAlignment="1">
      <alignment horizontal="left" vertical="center" wrapText="1"/>
    </xf>
    <xf numFmtId="0" fontId="6" fillId="0" borderId="104" xfId="3" applyFont="1" applyBorder="1" applyAlignment="1">
      <alignment horizontal="left" vertical="center" wrapText="1"/>
    </xf>
    <xf numFmtId="0" fontId="6" fillId="0" borderId="106" xfId="3" applyFont="1" applyBorder="1" applyAlignment="1">
      <alignment horizontal="left" vertical="center" wrapText="1"/>
    </xf>
    <xf numFmtId="0" fontId="2" fillId="0" borderId="60" xfId="4" applyBorder="1" applyAlignment="1">
      <alignment horizontal="center" vertical="center" wrapText="1" shrinkToFit="1"/>
    </xf>
    <xf numFmtId="0" fontId="2" fillId="0" borderId="3" xfId="4" applyBorder="1" applyAlignment="1">
      <alignment horizontal="center" vertical="center" wrapText="1" shrinkToFit="1"/>
    </xf>
    <xf numFmtId="179" fontId="2" fillId="0" borderId="10" xfId="1" applyNumberFormat="1" applyFont="1" applyBorder="1" applyAlignment="1">
      <alignment horizontal="center" vertical="center" shrinkToFit="1"/>
    </xf>
    <xf numFmtId="179" fontId="2" fillId="0" borderId="235" xfId="1" applyNumberFormat="1" applyFont="1" applyBorder="1" applyAlignment="1">
      <alignment horizontal="center" vertical="center" shrinkToFit="1"/>
    </xf>
    <xf numFmtId="176" fontId="2" fillId="0" borderId="236" xfId="1" applyNumberFormat="1" applyFont="1" applyBorder="1" applyAlignment="1">
      <alignment horizontal="center" vertical="center" shrinkToFit="1"/>
    </xf>
    <xf numFmtId="176" fontId="2" fillId="0" borderId="237" xfId="1" applyNumberFormat="1" applyFont="1" applyBorder="1" applyAlignment="1">
      <alignment horizontal="center" vertical="center" shrinkToFit="1"/>
    </xf>
    <xf numFmtId="179" fontId="2" fillId="0" borderId="238" xfId="1" applyNumberFormat="1" applyFont="1" applyBorder="1" applyAlignment="1">
      <alignment horizontal="center" vertical="center" shrinkToFit="1"/>
    </xf>
    <xf numFmtId="179" fontId="2" fillId="0" borderId="237" xfId="1" applyNumberFormat="1" applyFont="1" applyBorder="1" applyAlignment="1">
      <alignment horizontal="center" vertical="center" shrinkToFit="1"/>
    </xf>
    <xf numFmtId="179" fontId="2" fillId="0" borderId="239" xfId="1" applyNumberFormat="1" applyFont="1" applyBorder="1" applyAlignment="1">
      <alignment horizontal="center" vertical="center" shrinkToFit="1"/>
    </xf>
    <xf numFmtId="0" fontId="2" fillId="0" borderId="232" xfId="4" applyBorder="1" applyAlignment="1">
      <alignment horizontal="center" vertical="center" shrinkToFit="1"/>
    </xf>
    <xf numFmtId="0" fontId="2" fillId="0" borderId="233" xfId="4" applyBorder="1" applyAlignment="1">
      <alignment horizontal="center" vertical="center" shrinkToFit="1"/>
    </xf>
    <xf numFmtId="0" fontId="2" fillId="0" borderId="231" xfId="4" applyBorder="1" applyAlignment="1">
      <alignment horizontal="center" vertical="center" shrinkToFit="1"/>
    </xf>
    <xf numFmtId="0" fontId="2" fillId="0" borderId="230" xfId="4" applyBorder="1" applyAlignment="1">
      <alignment horizontal="center" vertical="center" shrinkToFit="1"/>
    </xf>
    <xf numFmtId="176" fontId="2" fillId="0" borderId="234" xfId="1" applyNumberFormat="1" applyFont="1" applyBorder="1" applyAlignment="1">
      <alignment horizontal="center" vertical="center" shrinkToFit="1"/>
    </xf>
    <xf numFmtId="176" fontId="2" fillId="0" borderId="96" xfId="1" applyNumberFormat="1" applyFont="1" applyBorder="1" applyAlignment="1">
      <alignment horizontal="center" vertical="center" shrinkToFit="1"/>
    </xf>
    <xf numFmtId="49" fontId="2" fillId="0" borderId="42" xfId="4" applyNumberFormat="1" applyBorder="1" applyAlignment="1">
      <alignment horizontal="center" vertical="center" shrinkToFit="1"/>
    </xf>
    <xf numFmtId="49" fontId="2" fillId="0" borderId="96" xfId="4" applyNumberFormat="1" applyBorder="1" applyAlignment="1">
      <alignment horizontal="center" vertical="center" shrinkToFit="1"/>
    </xf>
    <xf numFmtId="176" fontId="2" fillId="0" borderId="185" xfId="1" applyNumberFormat="1" applyFont="1" applyBorder="1" applyAlignment="1">
      <alignment horizontal="center" vertical="center" shrinkToFit="1"/>
    </xf>
    <xf numFmtId="176" fontId="2" fillId="0" borderId="186" xfId="1" applyNumberFormat="1" applyFont="1" applyBorder="1" applyAlignment="1">
      <alignment horizontal="center" vertical="center" shrinkToFit="1"/>
    </xf>
    <xf numFmtId="0" fontId="2" fillId="0" borderId="202" xfId="3" applyBorder="1" applyAlignment="1">
      <alignment horizontal="left" vertical="center" wrapText="1"/>
    </xf>
    <xf numFmtId="0" fontId="2" fillId="0" borderId="166" xfId="3" applyBorder="1" applyAlignment="1">
      <alignment horizontal="left" vertical="center" wrapText="1"/>
    </xf>
    <xf numFmtId="0" fontId="2" fillId="0" borderId="167" xfId="3" applyBorder="1" applyAlignment="1">
      <alignment horizontal="left" vertical="center" wrapText="1"/>
    </xf>
    <xf numFmtId="0" fontId="2" fillId="0" borderId="194" xfId="3" applyBorder="1" applyAlignment="1">
      <alignment horizontal="left" vertical="center" wrapText="1"/>
    </xf>
    <xf numFmtId="0" fontId="2" fillId="0" borderId="63" xfId="3" applyBorder="1" applyAlignment="1">
      <alignment horizontal="left" vertical="center" wrapText="1"/>
    </xf>
    <xf numFmtId="0" fontId="2" fillId="0" borderId="168" xfId="3" applyBorder="1" applyAlignment="1">
      <alignment horizontal="left" vertical="center" wrapText="1"/>
    </xf>
    <xf numFmtId="0" fontId="2" fillId="0" borderId="38" xfId="4" applyBorder="1" applyAlignment="1">
      <alignment horizontal="center" vertical="center" shrinkToFit="1"/>
    </xf>
    <xf numFmtId="0" fontId="2" fillId="0" borderId="186" xfId="4" applyBorder="1" applyAlignment="1">
      <alignment horizontal="center" vertical="center" shrinkToFit="1"/>
    </xf>
    <xf numFmtId="0" fontId="20" fillId="0" borderId="0" xfId="4" applyFont="1" applyAlignment="1">
      <alignment horizontal="left" vertical="top" shrinkToFit="1"/>
    </xf>
    <xf numFmtId="49" fontId="2" fillId="0" borderId="38" xfId="4" applyNumberFormat="1" applyBorder="1" applyAlignment="1">
      <alignment horizontal="center" vertical="center" shrinkToFit="1"/>
    </xf>
    <xf numFmtId="49" fontId="2" fillId="0" borderId="186" xfId="4" applyNumberFormat="1" applyBorder="1" applyAlignment="1">
      <alignment horizontal="center" vertical="center" shrinkToFit="1"/>
    </xf>
    <xf numFmtId="9" fontId="2" fillId="0" borderId="174" xfId="2" applyFont="1" applyBorder="1" applyAlignment="1">
      <alignment horizontal="center" vertical="center" shrinkToFit="1"/>
    </xf>
    <xf numFmtId="9" fontId="2" fillId="0" borderId="175" xfId="2" applyFont="1" applyBorder="1" applyAlignment="1">
      <alignment horizontal="center" vertical="center" shrinkToFit="1"/>
    </xf>
    <xf numFmtId="9" fontId="2" fillId="0" borderId="10" xfId="2" applyFont="1" applyBorder="1" applyAlignment="1">
      <alignment horizontal="center" vertical="center" shrinkToFit="1"/>
    </xf>
    <xf numFmtId="9" fontId="2" fillId="0" borderId="96" xfId="2" applyFont="1" applyBorder="1" applyAlignment="1">
      <alignment horizontal="center" vertical="center" shrinkToFit="1"/>
    </xf>
    <xf numFmtId="0" fontId="6" fillId="0" borderId="23" xfId="3" applyFont="1" applyBorder="1" applyAlignment="1">
      <alignment horizontal="left" vertical="center" wrapText="1"/>
    </xf>
    <xf numFmtId="179" fontId="2" fillId="0" borderId="96" xfId="1" applyNumberFormat="1" applyFont="1" applyBorder="1" applyAlignment="1">
      <alignment horizontal="center" vertical="center" shrinkToFit="1"/>
    </xf>
    <xf numFmtId="49" fontId="2" fillId="0" borderId="99" xfId="4" applyNumberFormat="1" applyBorder="1" applyAlignment="1">
      <alignment horizontal="center" vertical="center" shrinkToFit="1"/>
    </xf>
    <xf numFmtId="49" fontId="2" fillId="0" borderId="197" xfId="4" applyNumberFormat="1" applyBorder="1" applyAlignment="1">
      <alignment horizontal="center" vertical="center" shrinkToFit="1"/>
    </xf>
    <xf numFmtId="176" fontId="2" fillId="0" borderId="238" xfId="1" applyNumberFormat="1" applyFont="1" applyBorder="1" applyAlignment="1">
      <alignment horizontal="center" vertical="center" shrinkToFit="1"/>
    </xf>
    <xf numFmtId="176" fontId="2" fillId="0" borderId="239" xfId="1" applyNumberFormat="1" applyFont="1" applyBorder="1" applyAlignment="1">
      <alignment horizontal="center" vertical="center" shrinkToFit="1"/>
    </xf>
    <xf numFmtId="49" fontId="2" fillId="0" borderId="62" xfId="4" applyNumberFormat="1" applyBorder="1" applyAlignment="1">
      <alignment horizontal="center" vertical="center" shrinkToFit="1"/>
    </xf>
    <xf numFmtId="49" fontId="2" fillId="0" borderId="93" xfId="4" applyNumberFormat="1" applyBorder="1" applyAlignment="1">
      <alignment horizontal="center" vertical="center" shrinkToFit="1"/>
    </xf>
    <xf numFmtId="0" fontId="2" fillId="0" borderId="41" xfId="4" applyBorder="1" applyAlignment="1">
      <alignment horizontal="center" vertical="center" shrinkToFit="1"/>
    </xf>
    <xf numFmtId="0" fontId="2" fillId="0" borderId="93" xfId="4" applyBorder="1" applyAlignment="1">
      <alignment horizontal="center" vertical="center" shrinkToFit="1"/>
    </xf>
    <xf numFmtId="176" fontId="2" fillId="0" borderId="8" xfId="1" applyNumberFormat="1" applyFont="1" applyBorder="1" applyAlignment="1">
      <alignment horizontal="center" vertical="center" shrinkToFit="1"/>
    </xf>
    <xf numFmtId="176" fontId="2" fillId="0" borderId="23" xfId="1" applyNumberFormat="1" applyFont="1" applyBorder="1" applyAlignment="1">
      <alignment horizontal="center" vertical="center" shrinkToFit="1"/>
    </xf>
    <xf numFmtId="176" fontId="2" fillId="0" borderId="6" xfId="1" applyNumberFormat="1" applyFont="1" applyBorder="1" applyAlignment="1">
      <alignment horizontal="center" vertical="center" shrinkToFit="1"/>
    </xf>
    <xf numFmtId="176" fontId="2" fillId="0" borderId="21" xfId="1" applyNumberFormat="1" applyFont="1" applyBorder="1" applyAlignment="1">
      <alignment horizontal="center" vertical="center" shrinkToFit="1"/>
    </xf>
    <xf numFmtId="176" fontId="2" fillId="0" borderId="10" xfId="1" applyNumberFormat="1" applyFont="1" applyBorder="1" applyAlignment="1">
      <alignment horizontal="center" vertical="center" shrinkToFit="1"/>
    </xf>
    <xf numFmtId="0" fontId="2" fillId="0" borderId="165" xfId="4" applyBorder="1" applyAlignment="1">
      <alignment horizontal="center" vertical="center" shrinkToFit="1"/>
    </xf>
    <xf numFmtId="0" fontId="2" fillId="0" borderId="225" xfId="4" applyBorder="1" applyAlignment="1">
      <alignment horizontal="center" vertical="center" shrinkToFit="1"/>
    </xf>
    <xf numFmtId="0" fontId="2" fillId="0" borderId="113" xfId="4" applyBorder="1" applyAlignment="1">
      <alignment horizontal="center" vertical="center" shrinkToFit="1"/>
    </xf>
    <xf numFmtId="0" fontId="2" fillId="0" borderId="226" xfId="4" applyBorder="1" applyAlignment="1">
      <alignment horizontal="center" vertical="center" shrinkToFit="1"/>
    </xf>
    <xf numFmtId="0" fontId="2" fillId="0" borderId="178" xfId="3" applyBorder="1" applyAlignment="1">
      <alignment horizontal="center" vertical="center"/>
    </xf>
    <xf numFmtId="0" fontId="2" fillId="0" borderId="14" xfId="4" applyBorder="1" applyAlignment="1">
      <alignment horizontal="center" vertical="center" shrinkToFit="1"/>
    </xf>
    <xf numFmtId="0" fontId="2" fillId="0" borderId="227" xfId="4" applyBorder="1" applyAlignment="1">
      <alignment horizontal="center" vertical="center" shrinkToFit="1"/>
    </xf>
    <xf numFmtId="0" fontId="2" fillId="0" borderId="317" xfId="4" applyBorder="1" applyAlignment="1">
      <alignment horizontal="center" shrinkToFit="1"/>
    </xf>
    <xf numFmtId="0" fontId="2" fillId="0" borderId="317" xfId="4" applyBorder="1" applyAlignment="1">
      <alignment horizontal="left" shrinkToFit="1"/>
    </xf>
    <xf numFmtId="9" fontId="2" fillId="0" borderId="185" xfId="2" applyFont="1" applyBorder="1" applyAlignment="1">
      <alignment horizontal="center" vertical="center" shrinkToFit="1"/>
    </xf>
    <xf numFmtId="9" fontId="2" fillId="0" borderId="186" xfId="2" applyFont="1" applyBorder="1" applyAlignment="1">
      <alignment horizontal="center" vertical="center" shrinkToFit="1"/>
    </xf>
    <xf numFmtId="0" fontId="2" fillId="0" borderId="17" xfId="4" applyBorder="1" applyAlignment="1">
      <alignment horizontal="center" vertical="center" shrinkToFit="1"/>
    </xf>
    <xf numFmtId="176" fontId="2" fillId="0" borderId="172" xfId="1" applyNumberFormat="1" applyFont="1" applyBorder="1" applyAlignment="1">
      <alignment horizontal="center" vertical="center" shrinkToFit="1"/>
    </xf>
    <xf numFmtId="176" fontId="2" fillId="0" borderId="180" xfId="1" applyNumberFormat="1" applyFont="1" applyBorder="1" applyAlignment="1">
      <alignment horizontal="center" vertical="center" shrinkToFit="1"/>
    </xf>
    <xf numFmtId="9" fontId="2" fillId="0" borderId="17" xfId="2" applyFont="1" applyBorder="1" applyAlignment="1">
      <alignment horizontal="center" vertical="center" shrinkToFit="1"/>
    </xf>
    <xf numFmtId="9" fontId="2" fillId="0" borderId="181" xfId="2" applyFont="1" applyBorder="1" applyAlignment="1">
      <alignment horizontal="center" vertical="center" shrinkToFit="1"/>
    </xf>
    <xf numFmtId="9" fontId="2" fillId="0" borderId="182" xfId="2" applyFont="1" applyBorder="1" applyAlignment="1">
      <alignment horizontal="center" vertical="center" shrinkToFit="1"/>
    </xf>
    <xf numFmtId="9" fontId="2" fillId="0" borderId="4" xfId="2" applyFont="1" applyBorder="1" applyAlignment="1">
      <alignment horizontal="center" vertical="center" shrinkToFit="1"/>
    </xf>
    <xf numFmtId="0" fontId="2" fillId="0" borderId="171" xfId="4" applyBorder="1" applyAlignment="1">
      <alignment horizontal="center" vertical="center" shrinkToFit="1"/>
    </xf>
    <xf numFmtId="176" fontId="2" fillId="0" borderId="173" xfId="1" applyNumberFormat="1" applyFont="1" applyBorder="1" applyAlignment="1">
      <alignment horizontal="center" vertical="center" shrinkToFit="1"/>
    </xf>
    <xf numFmtId="49" fontId="22" fillId="14" borderId="21" xfId="4" applyNumberFormat="1" applyFont="1" applyFill="1" applyBorder="1" applyAlignment="1">
      <alignment horizontal="center" vertical="center" shrinkToFit="1"/>
    </xf>
    <xf numFmtId="49" fontId="6" fillId="0" borderId="23" xfId="4" applyNumberFormat="1" applyFont="1" applyBorder="1" applyAlignment="1">
      <alignment horizontal="center" vertical="center" shrinkToFit="1"/>
    </xf>
    <xf numFmtId="49" fontId="6" fillId="3" borderId="23" xfId="4" applyNumberFormat="1" applyFont="1" applyFill="1" applyBorder="1" applyAlignment="1">
      <alignment horizontal="center" vertical="center" shrinkToFit="1"/>
    </xf>
    <xf numFmtId="49" fontId="6" fillId="6" borderId="23" xfId="4" applyNumberFormat="1" applyFont="1" applyFill="1" applyBorder="1" applyAlignment="1">
      <alignment horizontal="center" vertical="center" shrinkToFit="1"/>
    </xf>
    <xf numFmtId="49" fontId="6" fillId="8" borderId="23" xfId="4" applyNumberFormat="1" applyFont="1" applyFill="1" applyBorder="1" applyAlignment="1">
      <alignment horizontal="center" vertical="center" shrinkToFit="1"/>
    </xf>
    <xf numFmtId="176" fontId="2" fillId="0" borderId="34" xfId="1" applyNumberFormat="1" applyFont="1" applyBorder="1" applyAlignment="1">
      <alignment horizontal="center" vertical="center" shrinkToFit="1"/>
    </xf>
    <xf numFmtId="176" fontId="2" fillId="0" borderId="37" xfId="1" applyNumberFormat="1" applyFont="1" applyBorder="1" applyAlignment="1">
      <alignment horizontal="center" vertical="center" shrinkToFit="1"/>
    </xf>
    <xf numFmtId="176" fontId="2" fillId="3" borderId="8" xfId="1" applyNumberFormat="1" applyFont="1" applyFill="1" applyBorder="1" applyAlignment="1">
      <alignment horizontal="center" vertical="center" shrinkToFit="1"/>
    </xf>
    <xf numFmtId="176" fontId="2" fillId="3" borderId="23" xfId="1" applyNumberFormat="1" applyFont="1" applyFill="1" applyBorder="1" applyAlignment="1">
      <alignment horizontal="center" vertical="center" shrinkToFit="1"/>
    </xf>
    <xf numFmtId="176" fontId="2" fillId="0" borderId="235" xfId="1" applyNumberFormat="1" applyFont="1" applyBorder="1" applyAlignment="1">
      <alignment horizontal="center" vertical="center" shrinkToFit="1"/>
    </xf>
    <xf numFmtId="9" fontId="2" fillId="0" borderId="10" xfId="1" applyNumberFormat="1" applyFont="1" applyBorder="1" applyAlignment="1">
      <alignment horizontal="center" vertical="center" shrinkToFit="1"/>
    </xf>
    <xf numFmtId="9" fontId="2" fillId="0" borderId="96" xfId="1" applyNumberFormat="1" applyFont="1" applyBorder="1" applyAlignment="1">
      <alignment horizontal="center" vertical="center" shrinkToFit="1"/>
    </xf>
    <xf numFmtId="180" fontId="44" fillId="0" borderId="23" xfId="13" applyNumberFormat="1" applyFont="1" applyBorder="1" applyAlignment="1">
      <alignment horizontal="center" vertical="center" shrinkToFit="1"/>
    </xf>
    <xf numFmtId="196" fontId="44" fillId="0" borderId="32" xfId="14" applyNumberFormat="1" applyFont="1" applyBorder="1" applyAlignment="1">
      <alignment horizontal="center" vertical="center" shrinkToFit="1"/>
    </xf>
    <xf numFmtId="196" fontId="44" fillId="0" borderId="99" xfId="14" applyNumberFormat="1" applyFont="1" applyBorder="1" applyAlignment="1">
      <alignment horizontal="center" vertical="center" shrinkToFit="1"/>
    </xf>
    <xf numFmtId="196" fontId="44" fillId="0" borderId="100" xfId="14" applyNumberFormat="1" applyFont="1" applyBorder="1" applyAlignment="1">
      <alignment horizontal="center" vertical="center" shrinkToFit="1"/>
    </xf>
    <xf numFmtId="196" fontId="44" fillId="0" borderId="33" xfId="14" applyNumberFormat="1" applyFont="1" applyBorder="1" applyAlignment="1">
      <alignment horizontal="center" vertical="center" shrinkToFit="1"/>
    </xf>
    <xf numFmtId="196" fontId="44" fillId="0" borderId="104" xfId="14" applyNumberFormat="1" applyFont="1" applyBorder="1" applyAlignment="1">
      <alignment horizontal="center" vertical="center" shrinkToFit="1"/>
    </xf>
    <xf numFmtId="196" fontId="44" fillId="0" borderId="106" xfId="14" applyNumberFormat="1" applyFont="1" applyBorder="1" applyAlignment="1">
      <alignment horizontal="center" vertical="center" shrinkToFit="1"/>
    </xf>
    <xf numFmtId="196" fontId="44" fillId="0" borderId="23" xfId="13" applyNumberFormat="1" applyFont="1" applyBorder="1" applyAlignment="1">
      <alignment horizontal="center" vertical="center" shrinkToFit="1"/>
    </xf>
    <xf numFmtId="9" fontId="44" fillId="0" borderId="23" xfId="14" applyFont="1" applyBorder="1" applyAlignment="1">
      <alignment horizontal="center" vertical="center" shrinkToFit="1"/>
    </xf>
    <xf numFmtId="196" fontId="48" fillId="21" borderId="32" xfId="13" applyNumberFormat="1" applyFont="1" applyFill="1" applyBorder="1" applyAlignment="1">
      <alignment horizontal="center" vertical="center" shrinkToFit="1"/>
    </xf>
    <xf numFmtId="196" fontId="48" fillId="21" borderId="99" xfId="13" applyNumberFormat="1" applyFont="1" applyFill="1" applyBorder="1" applyAlignment="1">
      <alignment horizontal="center" vertical="center" shrinkToFit="1"/>
    </xf>
    <xf numFmtId="196" fontId="48" fillId="21" borderId="100" xfId="13" applyNumberFormat="1" applyFont="1" applyFill="1" applyBorder="1" applyAlignment="1">
      <alignment horizontal="center" vertical="center" shrinkToFit="1"/>
    </xf>
    <xf numFmtId="196" fontId="48" fillId="21" borderId="33" xfId="13" applyNumberFormat="1" applyFont="1" applyFill="1" applyBorder="1" applyAlignment="1">
      <alignment horizontal="center" vertical="center" shrinkToFit="1"/>
    </xf>
    <xf numFmtId="196" fontId="48" fillId="21" borderId="104" xfId="13" applyNumberFormat="1" applyFont="1" applyFill="1" applyBorder="1" applyAlignment="1">
      <alignment horizontal="center" vertical="center" shrinkToFit="1"/>
    </xf>
    <xf numFmtId="196" fontId="48" fillId="21" borderId="106" xfId="13" applyNumberFormat="1" applyFont="1" applyFill="1" applyBorder="1" applyAlignment="1">
      <alignment horizontal="center" vertical="center" shrinkToFit="1"/>
    </xf>
    <xf numFmtId="182" fontId="44" fillId="0" borderId="23" xfId="13" applyNumberFormat="1" applyFont="1" applyBorder="1" applyAlignment="1">
      <alignment horizontal="center" vertical="center" shrinkToFit="1"/>
    </xf>
    <xf numFmtId="182" fontId="44" fillId="0" borderId="32" xfId="14" applyNumberFormat="1" applyFont="1" applyBorder="1" applyAlignment="1">
      <alignment horizontal="center" vertical="center" shrinkToFit="1"/>
    </xf>
    <xf numFmtId="182" fontId="44" fillId="0" borderId="99" xfId="14" applyNumberFormat="1" applyFont="1" applyBorder="1" applyAlignment="1">
      <alignment horizontal="center" vertical="center" shrinkToFit="1"/>
    </xf>
    <xf numFmtId="182" fontId="44" fillId="0" borderId="100" xfId="14" applyNumberFormat="1" applyFont="1" applyBorder="1" applyAlignment="1">
      <alignment horizontal="center" vertical="center" shrinkToFit="1"/>
    </xf>
    <xf numFmtId="182" fontId="44" fillId="0" borderId="33" xfId="14" applyNumberFormat="1" applyFont="1" applyBorder="1" applyAlignment="1">
      <alignment horizontal="center" vertical="center" shrinkToFit="1"/>
    </xf>
    <xf numFmtId="182" fontId="44" fillId="0" borderId="104" xfId="14" applyNumberFormat="1" applyFont="1" applyBorder="1" applyAlignment="1">
      <alignment horizontal="center" vertical="center" shrinkToFit="1"/>
    </xf>
    <xf numFmtId="182" fontId="44" fillId="0" borderId="106" xfId="14" applyNumberFormat="1" applyFont="1" applyBorder="1" applyAlignment="1">
      <alignment horizontal="center" vertical="center" shrinkToFit="1"/>
    </xf>
    <xf numFmtId="9" fontId="44" fillId="0" borderId="32" xfId="14" applyFont="1" applyBorder="1" applyAlignment="1">
      <alignment horizontal="center" vertical="center" shrinkToFit="1"/>
    </xf>
    <xf numFmtId="9" fontId="44" fillId="0" borderId="100" xfId="14" applyFont="1" applyBorder="1" applyAlignment="1">
      <alignment horizontal="center" vertical="center" shrinkToFit="1"/>
    </xf>
    <xf numFmtId="9" fontId="44" fillId="0" borderId="33" xfId="14" applyFont="1" applyBorder="1" applyAlignment="1">
      <alignment horizontal="center" vertical="center" shrinkToFit="1"/>
    </xf>
    <xf numFmtId="9" fontId="44" fillId="0" borderId="106" xfId="14" applyFont="1" applyBorder="1" applyAlignment="1">
      <alignment horizontal="center" vertical="center" shrinkToFit="1"/>
    </xf>
    <xf numFmtId="196" fontId="44" fillId="0" borderId="32" xfId="14" applyNumberFormat="1" applyFont="1" applyFill="1" applyBorder="1" applyAlignment="1">
      <alignment horizontal="center" vertical="center" shrinkToFit="1"/>
    </xf>
    <xf numFmtId="196" fontId="44" fillId="0" borderId="99" xfId="14" applyNumberFormat="1" applyFont="1" applyFill="1" applyBorder="1" applyAlignment="1">
      <alignment horizontal="center" vertical="center" shrinkToFit="1"/>
    </xf>
    <xf numFmtId="196" fontId="44" fillId="0" borderId="100" xfId="14" applyNumberFormat="1" applyFont="1" applyFill="1" applyBorder="1" applyAlignment="1">
      <alignment horizontal="center" vertical="center" shrinkToFit="1"/>
    </xf>
    <xf numFmtId="196" fontId="44" fillId="0" borderId="33" xfId="14" applyNumberFormat="1" applyFont="1" applyFill="1" applyBorder="1" applyAlignment="1">
      <alignment horizontal="center" vertical="center" shrinkToFit="1"/>
    </xf>
    <xf numFmtId="196" fontId="44" fillId="0" borderId="104" xfId="14" applyNumberFormat="1" applyFont="1" applyFill="1" applyBorder="1" applyAlignment="1">
      <alignment horizontal="center" vertical="center" shrinkToFit="1"/>
    </xf>
    <xf numFmtId="196" fontId="44" fillId="0" borderId="106" xfId="14" applyNumberFormat="1" applyFont="1" applyFill="1" applyBorder="1" applyAlignment="1">
      <alignment horizontal="center" vertical="center" shrinkToFit="1"/>
    </xf>
    <xf numFmtId="196" fontId="48" fillId="10" borderId="32" xfId="13" applyNumberFormat="1" applyFont="1" applyFill="1" applyBorder="1" applyAlignment="1">
      <alignment horizontal="center" vertical="center" shrinkToFit="1"/>
    </xf>
    <xf numFmtId="196" fontId="48" fillId="10" borderId="99" xfId="13" applyNumberFormat="1" applyFont="1" applyFill="1" applyBorder="1" applyAlignment="1">
      <alignment horizontal="center" vertical="center" shrinkToFit="1"/>
    </xf>
    <xf numFmtId="196" fontId="48" fillId="10" borderId="100" xfId="13" applyNumberFormat="1" applyFont="1" applyFill="1" applyBorder="1" applyAlignment="1">
      <alignment horizontal="center" vertical="center" shrinkToFit="1"/>
    </xf>
    <xf numFmtId="196" fontId="48" fillId="10" borderId="33" xfId="13" applyNumberFormat="1" applyFont="1" applyFill="1" applyBorder="1" applyAlignment="1">
      <alignment horizontal="center" vertical="center" shrinkToFit="1"/>
    </xf>
    <xf numFmtId="196" fontId="48" fillId="10" borderId="104" xfId="13" applyNumberFormat="1" applyFont="1" applyFill="1" applyBorder="1" applyAlignment="1">
      <alignment horizontal="center" vertical="center" shrinkToFit="1"/>
    </xf>
    <xf numFmtId="196" fontId="48" fillId="10" borderId="106" xfId="13" applyNumberFormat="1" applyFont="1" applyFill="1" applyBorder="1" applyAlignment="1">
      <alignment horizontal="center" vertical="center" shrinkToFit="1"/>
    </xf>
    <xf numFmtId="180" fontId="48" fillId="4" borderId="32" xfId="13" applyNumberFormat="1" applyFont="1" applyFill="1" applyBorder="1" applyAlignment="1">
      <alignment horizontal="center" vertical="center" shrinkToFit="1"/>
    </xf>
    <xf numFmtId="180" fontId="48" fillId="4" borderId="99" xfId="13" applyNumberFormat="1" applyFont="1" applyFill="1" applyBorder="1" applyAlignment="1">
      <alignment horizontal="center" vertical="center" shrinkToFit="1"/>
    </xf>
    <xf numFmtId="180" fontId="48" fillId="4" borderId="100" xfId="13" applyNumberFormat="1" applyFont="1" applyFill="1" applyBorder="1" applyAlignment="1">
      <alignment horizontal="center" vertical="center" shrinkToFit="1"/>
    </xf>
    <xf numFmtId="180" fontId="48" fillId="4" borderId="33" xfId="13" applyNumberFormat="1" applyFont="1" applyFill="1" applyBorder="1" applyAlignment="1">
      <alignment horizontal="center" vertical="center" shrinkToFit="1"/>
    </xf>
    <xf numFmtId="180" fontId="48" fillId="4" borderId="104" xfId="13" applyNumberFormat="1" applyFont="1" applyFill="1" applyBorder="1" applyAlignment="1">
      <alignment horizontal="center" vertical="center" shrinkToFit="1"/>
    </xf>
    <xf numFmtId="180" fontId="48" fillId="4" borderId="106" xfId="13" applyNumberFormat="1" applyFont="1" applyFill="1" applyBorder="1" applyAlignment="1">
      <alignment horizontal="center" vertical="center" shrinkToFit="1"/>
    </xf>
    <xf numFmtId="180" fontId="48" fillId="21" borderId="32" xfId="13" applyNumberFormat="1" applyFont="1" applyFill="1" applyBorder="1" applyAlignment="1">
      <alignment horizontal="center" vertical="center" shrinkToFit="1"/>
    </xf>
    <xf numFmtId="180" fontId="48" fillId="21" borderId="99" xfId="13" applyNumberFormat="1" applyFont="1" applyFill="1" applyBorder="1" applyAlignment="1">
      <alignment horizontal="center" vertical="center" shrinkToFit="1"/>
    </xf>
    <xf numFmtId="180" fontId="48" fillId="21" borderId="100" xfId="13" applyNumberFormat="1" applyFont="1" applyFill="1" applyBorder="1" applyAlignment="1">
      <alignment horizontal="center" vertical="center" shrinkToFit="1"/>
    </xf>
    <xf numFmtId="180" fontId="48" fillId="21" borderId="33" xfId="13" applyNumberFormat="1" applyFont="1" applyFill="1" applyBorder="1" applyAlignment="1">
      <alignment horizontal="center" vertical="center" shrinkToFit="1"/>
    </xf>
    <xf numFmtId="180" fontId="48" fillId="21" borderId="104" xfId="13" applyNumberFormat="1" applyFont="1" applyFill="1" applyBorder="1" applyAlignment="1">
      <alignment horizontal="center" vertical="center" shrinkToFit="1"/>
    </xf>
    <xf numFmtId="180" fontId="48" fillId="21" borderId="106" xfId="13" applyNumberFormat="1" applyFont="1" applyFill="1" applyBorder="1" applyAlignment="1">
      <alignment horizontal="center" vertical="center" shrinkToFit="1"/>
    </xf>
    <xf numFmtId="182" fontId="44" fillId="0" borderId="32" xfId="14" applyNumberFormat="1" applyFont="1" applyFill="1" applyBorder="1" applyAlignment="1">
      <alignment horizontal="center" vertical="center" shrinkToFit="1"/>
    </xf>
    <xf numFmtId="182" fontId="44" fillId="0" borderId="99" xfId="14" applyNumberFormat="1" applyFont="1" applyFill="1" applyBorder="1" applyAlignment="1">
      <alignment horizontal="center" vertical="center" shrinkToFit="1"/>
    </xf>
    <xf numFmtId="182" fontId="44" fillId="0" borderId="100" xfId="14" applyNumberFormat="1" applyFont="1" applyFill="1" applyBorder="1" applyAlignment="1">
      <alignment horizontal="center" vertical="center" shrinkToFit="1"/>
    </xf>
    <xf numFmtId="182" fontId="44" fillId="0" borderId="33" xfId="14" applyNumberFormat="1" applyFont="1" applyFill="1" applyBorder="1" applyAlignment="1">
      <alignment horizontal="center" vertical="center" shrinkToFit="1"/>
    </xf>
    <xf numFmtId="182" fontId="44" fillId="0" borderId="104" xfId="14" applyNumberFormat="1" applyFont="1" applyFill="1" applyBorder="1" applyAlignment="1">
      <alignment horizontal="center" vertical="center" shrinkToFit="1"/>
    </xf>
    <xf numFmtId="182" fontId="44" fillId="0" borderId="106" xfId="14" applyNumberFormat="1" applyFont="1" applyFill="1" applyBorder="1" applyAlignment="1">
      <alignment horizontal="center" vertical="center" shrinkToFit="1"/>
    </xf>
    <xf numFmtId="180" fontId="48" fillId="12" borderId="32" xfId="13" applyNumberFormat="1" applyFont="1" applyFill="1" applyBorder="1" applyAlignment="1">
      <alignment horizontal="center" vertical="center" shrinkToFit="1"/>
    </xf>
    <xf numFmtId="180" fontId="48" fillId="12" borderId="99" xfId="13" applyNumberFormat="1" applyFont="1" applyFill="1" applyBorder="1" applyAlignment="1">
      <alignment horizontal="center" vertical="center" shrinkToFit="1"/>
    </xf>
    <xf numFmtId="180" fontId="48" fillId="12" borderId="100" xfId="13" applyNumberFormat="1" applyFont="1" applyFill="1" applyBorder="1" applyAlignment="1">
      <alignment horizontal="center" vertical="center" shrinkToFit="1"/>
    </xf>
    <xf numFmtId="180" fontId="48" fillId="12" borderId="33" xfId="13" applyNumberFormat="1" applyFont="1" applyFill="1" applyBorder="1" applyAlignment="1">
      <alignment horizontal="center" vertical="center" shrinkToFit="1"/>
    </xf>
    <xf numFmtId="180" fontId="48" fillId="12" borderId="104" xfId="13" applyNumberFormat="1" applyFont="1" applyFill="1" applyBorder="1" applyAlignment="1">
      <alignment horizontal="center" vertical="center" shrinkToFit="1"/>
    </xf>
    <xf numFmtId="180" fontId="48" fillId="12" borderId="106" xfId="13" applyNumberFormat="1" applyFont="1" applyFill="1" applyBorder="1" applyAlignment="1">
      <alignment horizontal="center" vertical="center" shrinkToFit="1"/>
    </xf>
    <xf numFmtId="176" fontId="49" fillId="21" borderId="23" xfId="13" applyNumberFormat="1" applyFont="1" applyFill="1" applyBorder="1" applyAlignment="1">
      <alignment horizontal="center" vertical="center"/>
    </xf>
    <xf numFmtId="176" fontId="49" fillId="3" borderId="32" xfId="13" applyNumberFormat="1" applyFont="1" applyFill="1" applyBorder="1" applyAlignment="1">
      <alignment horizontal="center" vertical="center" textRotation="255"/>
    </xf>
    <xf numFmtId="176" fontId="49" fillId="3" borderId="24" xfId="13" applyNumberFormat="1" applyFont="1" applyFill="1" applyBorder="1" applyAlignment="1">
      <alignment horizontal="center" vertical="center" textRotation="255"/>
    </xf>
    <xf numFmtId="176" fontId="49" fillId="3" borderId="33" xfId="13" applyNumberFormat="1" applyFont="1" applyFill="1" applyBorder="1" applyAlignment="1">
      <alignment horizontal="center" vertical="center" textRotation="255"/>
    </xf>
    <xf numFmtId="196" fontId="44" fillId="0" borderId="23" xfId="14" applyNumberFormat="1" applyFont="1" applyFill="1" applyBorder="1" applyAlignment="1">
      <alignment horizontal="center" vertical="center" shrinkToFit="1"/>
    </xf>
    <xf numFmtId="196" fontId="48" fillId="3" borderId="32" xfId="13" applyNumberFormat="1" applyFont="1" applyFill="1" applyBorder="1" applyAlignment="1">
      <alignment horizontal="center" vertical="center" shrinkToFit="1"/>
    </xf>
    <xf numFmtId="196" fontId="48" fillId="3" borderId="99" xfId="13" applyNumberFormat="1" applyFont="1" applyFill="1" applyBorder="1" applyAlignment="1">
      <alignment horizontal="center" vertical="center" shrinkToFit="1"/>
    </xf>
    <xf numFmtId="196" fontId="48" fillId="3" borderId="100" xfId="13" applyNumberFormat="1" applyFont="1" applyFill="1" applyBorder="1" applyAlignment="1">
      <alignment horizontal="center" vertical="center" shrinkToFit="1"/>
    </xf>
    <xf numFmtId="196" fontId="48" fillId="3" borderId="33" xfId="13" applyNumberFormat="1" applyFont="1" applyFill="1" applyBorder="1" applyAlignment="1">
      <alignment horizontal="center" vertical="center" shrinkToFit="1"/>
    </xf>
    <xf numFmtId="196" fontId="48" fillId="3" borderId="104" xfId="13" applyNumberFormat="1" applyFont="1" applyFill="1" applyBorder="1" applyAlignment="1">
      <alignment horizontal="center" vertical="center" shrinkToFit="1"/>
    </xf>
    <xf numFmtId="196" fontId="48" fillId="3" borderId="106" xfId="13" applyNumberFormat="1" applyFont="1" applyFill="1" applyBorder="1" applyAlignment="1">
      <alignment horizontal="center" vertical="center" shrinkToFit="1"/>
    </xf>
    <xf numFmtId="196" fontId="48" fillId="9" borderId="23" xfId="13" applyNumberFormat="1" applyFont="1" applyFill="1" applyBorder="1" applyAlignment="1">
      <alignment horizontal="center" vertical="center" shrinkToFit="1"/>
    </xf>
    <xf numFmtId="196" fontId="48" fillId="6" borderId="23" xfId="13" applyNumberFormat="1" applyFont="1" applyFill="1" applyBorder="1" applyAlignment="1">
      <alignment horizontal="center" vertical="center" shrinkToFit="1"/>
    </xf>
    <xf numFmtId="9" fontId="44" fillId="0" borderId="23" xfId="14" applyFont="1" applyFill="1" applyBorder="1" applyAlignment="1">
      <alignment horizontal="center" vertical="center" shrinkToFit="1"/>
    </xf>
    <xf numFmtId="176" fontId="43" fillId="20" borderId="10" xfId="13" applyNumberFormat="1" applyFont="1" applyFill="1" applyBorder="1" applyAlignment="1">
      <alignment horizontal="center" vertical="center"/>
    </xf>
    <xf numFmtId="176" fontId="43" fillId="20" borderId="96" xfId="13" applyNumberFormat="1" applyFont="1" applyFill="1" applyBorder="1" applyAlignment="1">
      <alignment horizontal="center" vertical="center"/>
    </xf>
    <xf numFmtId="180" fontId="48" fillId="11" borderId="32" xfId="13" applyNumberFormat="1" applyFont="1" applyFill="1" applyBorder="1" applyAlignment="1">
      <alignment horizontal="center" vertical="center" shrinkToFit="1"/>
    </xf>
    <xf numFmtId="180" fontId="48" fillId="11" borderId="99" xfId="13" applyNumberFormat="1" applyFont="1" applyFill="1" applyBorder="1" applyAlignment="1">
      <alignment horizontal="center" vertical="center" shrinkToFit="1"/>
    </xf>
    <xf numFmtId="180" fontId="48" fillId="11" borderId="100" xfId="13" applyNumberFormat="1" applyFont="1" applyFill="1" applyBorder="1" applyAlignment="1">
      <alignment horizontal="center" vertical="center" shrinkToFit="1"/>
    </xf>
    <xf numFmtId="180" fontId="48" fillId="11" borderId="33" xfId="13" applyNumberFormat="1" applyFont="1" applyFill="1" applyBorder="1" applyAlignment="1">
      <alignment horizontal="center" vertical="center" shrinkToFit="1"/>
    </xf>
    <xf numFmtId="180" fontId="48" fillId="11" borderId="104" xfId="13" applyNumberFormat="1" applyFont="1" applyFill="1" applyBorder="1" applyAlignment="1">
      <alignment horizontal="center" vertical="center" shrinkToFit="1"/>
    </xf>
    <xf numFmtId="180" fontId="48" fillId="11" borderId="106" xfId="13" applyNumberFormat="1" applyFont="1" applyFill="1" applyBorder="1" applyAlignment="1">
      <alignment horizontal="center" vertical="center" shrinkToFit="1"/>
    </xf>
    <xf numFmtId="176" fontId="49" fillId="11" borderId="32" xfId="13" applyNumberFormat="1" applyFont="1" applyFill="1" applyBorder="1" applyAlignment="1">
      <alignment horizontal="center" vertical="center" textRotation="255" wrapText="1"/>
    </xf>
    <xf numFmtId="176" fontId="49" fillId="11" borderId="24" xfId="13" applyNumberFormat="1" applyFont="1" applyFill="1" applyBorder="1" applyAlignment="1">
      <alignment horizontal="center" vertical="center" textRotation="255" wrapText="1"/>
    </xf>
    <xf numFmtId="176" fontId="49" fillId="11" borderId="33" xfId="13" applyNumberFormat="1" applyFont="1" applyFill="1" applyBorder="1" applyAlignment="1">
      <alignment horizontal="center" vertical="center" textRotation="255" wrapText="1"/>
    </xf>
    <xf numFmtId="176" fontId="49" fillId="9" borderId="32" xfId="13" applyNumberFormat="1" applyFont="1" applyFill="1" applyBorder="1" applyAlignment="1">
      <alignment horizontal="center" vertical="center" textRotation="255"/>
    </xf>
    <xf numFmtId="176" fontId="49" fillId="9" borderId="24" xfId="13" applyNumberFormat="1" applyFont="1" applyFill="1" applyBorder="1" applyAlignment="1">
      <alignment horizontal="center" vertical="center" textRotation="255"/>
    </xf>
    <xf numFmtId="176" fontId="49" fillId="9" borderId="33" xfId="13" applyNumberFormat="1" applyFont="1" applyFill="1" applyBorder="1" applyAlignment="1">
      <alignment horizontal="center" vertical="center" textRotation="255"/>
    </xf>
    <xf numFmtId="176" fontId="49" fillId="6" borderId="32" xfId="13" applyNumberFormat="1" applyFont="1" applyFill="1" applyBorder="1" applyAlignment="1">
      <alignment horizontal="center" vertical="center" textRotation="255"/>
    </xf>
    <xf numFmtId="176" fontId="49" fillId="6" borderId="24" xfId="13" applyNumberFormat="1" applyFont="1" applyFill="1" applyBorder="1" applyAlignment="1">
      <alignment horizontal="center" vertical="center" textRotation="255"/>
    </xf>
    <xf numFmtId="176" fontId="49" fillId="6" borderId="33" xfId="13" applyNumberFormat="1" applyFont="1" applyFill="1" applyBorder="1" applyAlignment="1">
      <alignment horizontal="center" vertical="center" textRotation="255"/>
    </xf>
    <xf numFmtId="0" fontId="50" fillId="0" borderId="0" xfId="4" applyFont="1" applyAlignment="1">
      <alignment horizontal="left" vertical="top" shrinkToFit="1"/>
    </xf>
    <xf numFmtId="192" fontId="44" fillId="0" borderId="32" xfId="14" applyNumberFormat="1" applyFont="1" applyBorder="1" applyAlignment="1">
      <alignment horizontal="center" vertical="center" shrinkToFit="1"/>
    </xf>
    <xf numFmtId="192" fontId="44" fillId="0" borderId="99" xfId="14" applyNumberFormat="1" applyFont="1" applyBorder="1" applyAlignment="1">
      <alignment horizontal="center" vertical="center" shrinkToFit="1"/>
    </xf>
    <xf numFmtId="192" fontId="44" fillId="0" borderId="100" xfId="14" applyNumberFormat="1" applyFont="1" applyBorder="1" applyAlignment="1">
      <alignment horizontal="center" vertical="center" shrinkToFit="1"/>
    </xf>
    <xf numFmtId="192" fontId="44" fillId="0" borderId="33" xfId="14" applyNumberFormat="1" applyFont="1" applyBorder="1" applyAlignment="1">
      <alignment horizontal="center" vertical="center" shrinkToFit="1"/>
    </xf>
    <xf numFmtId="192" fontId="44" fillId="0" borderId="104" xfId="14" applyNumberFormat="1" applyFont="1" applyBorder="1" applyAlignment="1">
      <alignment horizontal="center" vertical="center" shrinkToFit="1"/>
    </xf>
    <xf numFmtId="192" fontId="44" fillId="0" borderId="106" xfId="14" applyNumberFormat="1" applyFont="1" applyBorder="1" applyAlignment="1">
      <alignment horizontal="center" vertical="center" shrinkToFit="1"/>
    </xf>
    <xf numFmtId="9" fontId="44" fillId="0" borderId="32" xfId="2" applyFont="1" applyBorder="1" applyAlignment="1">
      <alignment horizontal="center" vertical="center" shrinkToFit="1"/>
    </xf>
    <xf numFmtId="9" fontId="44" fillId="0" borderId="100" xfId="2" applyFont="1" applyBorder="1" applyAlignment="1">
      <alignment horizontal="center" vertical="center" shrinkToFit="1"/>
    </xf>
    <xf numFmtId="9" fontId="44" fillId="0" borderId="33" xfId="2" applyFont="1" applyBorder="1" applyAlignment="1">
      <alignment horizontal="center" vertical="center" shrinkToFit="1"/>
    </xf>
    <xf numFmtId="9" fontId="44" fillId="0" borderId="106" xfId="2" applyFont="1" applyBorder="1" applyAlignment="1">
      <alignment horizontal="center" vertical="center" shrinkToFit="1"/>
    </xf>
    <xf numFmtId="192" fontId="44" fillId="0" borderId="32" xfId="14" applyNumberFormat="1" applyFont="1" applyFill="1" applyBorder="1" applyAlignment="1">
      <alignment horizontal="center" vertical="center" shrinkToFit="1"/>
    </xf>
    <xf numFmtId="192" fontId="44" fillId="0" borderId="99" xfId="14" applyNumberFormat="1" applyFont="1" applyFill="1" applyBorder="1" applyAlignment="1">
      <alignment horizontal="center" vertical="center" shrinkToFit="1"/>
    </xf>
    <xf numFmtId="192" fontId="44" fillId="0" borderId="100" xfId="14" applyNumberFormat="1" applyFont="1" applyFill="1" applyBorder="1" applyAlignment="1">
      <alignment horizontal="center" vertical="center" shrinkToFit="1"/>
    </xf>
    <xf numFmtId="192" fontId="44" fillId="0" borderId="33" xfId="14" applyNumberFormat="1" applyFont="1" applyFill="1" applyBorder="1" applyAlignment="1">
      <alignment horizontal="center" vertical="center" shrinkToFit="1"/>
    </xf>
    <xf numFmtId="192" fontId="44" fillId="0" borderId="104" xfId="14" applyNumberFormat="1" applyFont="1" applyFill="1" applyBorder="1" applyAlignment="1">
      <alignment horizontal="center" vertical="center" shrinkToFit="1"/>
    </xf>
    <xf numFmtId="192" fontId="44" fillId="0" borderId="106" xfId="14" applyNumberFormat="1" applyFont="1" applyFill="1" applyBorder="1" applyAlignment="1">
      <alignment horizontal="center" vertical="center" shrinkToFit="1"/>
    </xf>
    <xf numFmtId="192" fontId="44" fillId="0" borderId="23" xfId="13" applyNumberFormat="1" applyFont="1" applyBorder="1" applyAlignment="1">
      <alignment horizontal="center" vertical="center" shrinkToFit="1"/>
    </xf>
    <xf numFmtId="180" fontId="48" fillId="22" borderId="32" xfId="13" applyNumberFormat="1" applyFont="1" applyFill="1" applyBorder="1" applyAlignment="1">
      <alignment horizontal="center" vertical="center" shrinkToFit="1"/>
    </xf>
    <xf numFmtId="180" fontId="48" fillId="22" borderId="99" xfId="13" applyNumberFormat="1" applyFont="1" applyFill="1" applyBorder="1" applyAlignment="1">
      <alignment horizontal="center" vertical="center" shrinkToFit="1"/>
    </xf>
    <xf numFmtId="180" fontId="48" fillId="22" borderId="100" xfId="13" applyNumberFormat="1" applyFont="1" applyFill="1" applyBorder="1" applyAlignment="1">
      <alignment horizontal="center" vertical="center" shrinkToFit="1"/>
    </xf>
    <xf numFmtId="180" fontId="48" fillId="22" borderId="33" xfId="13" applyNumberFormat="1" applyFont="1" applyFill="1" applyBorder="1" applyAlignment="1">
      <alignment horizontal="center" vertical="center" shrinkToFit="1"/>
    </xf>
    <xf numFmtId="180" fontId="48" fillId="22" borderId="104" xfId="13" applyNumberFormat="1" applyFont="1" applyFill="1" applyBorder="1" applyAlignment="1">
      <alignment horizontal="center" vertical="center" shrinkToFit="1"/>
    </xf>
    <xf numFmtId="180" fontId="48" fillId="22" borderId="106" xfId="13" applyNumberFormat="1" applyFont="1" applyFill="1" applyBorder="1" applyAlignment="1">
      <alignment horizontal="center" vertical="center" shrinkToFit="1"/>
    </xf>
    <xf numFmtId="0" fontId="7" fillId="0" borderId="32" xfId="3" applyFont="1" applyBorder="1" applyAlignment="1">
      <alignment horizontal="left" vertical="center" wrapText="1"/>
    </xf>
    <xf numFmtId="0" fontId="7" fillId="0" borderId="99" xfId="3" applyFont="1" applyBorder="1" applyAlignment="1">
      <alignment horizontal="left" vertical="center" wrapText="1"/>
    </xf>
    <xf numFmtId="0" fontId="7" fillId="0" borderId="100" xfId="3" applyFont="1" applyBorder="1" applyAlignment="1">
      <alignment horizontal="left" vertical="center" wrapText="1"/>
    </xf>
    <xf numFmtId="0" fontId="7" fillId="0" borderId="24" xfId="3" applyFont="1" applyBorder="1" applyAlignment="1">
      <alignment horizontal="left" vertical="center" wrapText="1"/>
    </xf>
    <xf numFmtId="0" fontId="7" fillId="0" borderId="0" xfId="3" applyFont="1" applyAlignment="1">
      <alignment horizontal="left" vertical="center" wrapText="1"/>
    </xf>
    <xf numFmtId="0" fontId="7" fillId="0" borderId="95" xfId="3" applyFont="1" applyBorder="1" applyAlignment="1">
      <alignment horizontal="left" vertical="center" wrapText="1"/>
    </xf>
    <xf numFmtId="0" fontId="7" fillId="0" borderId="33" xfId="3" applyFont="1" applyBorder="1" applyAlignment="1">
      <alignment horizontal="left" vertical="center" wrapText="1"/>
    </xf>
    <xf numFmtId="0" fontId="7" fillId="0" borderId="104" xfId="3" applyFont="1" applyBorder="1" applyAlignment="1">
      <alignment horizontal="left" vertical="center" wrapText="1"/>
    </xf>
    <xf numFmtId="0" fontId="7" fillId="0" borderId="106" xfId="3" applyFont="1" applyBorder="1" applyAlignment="1">
      <alignment horizontal="left" vertical="center" wrapText="1"/>
    </xf>
    <xf numFmtId="0" fontId="2" fillId="0" borderId="0" xfId="3" applyAlignment="1">
      <alignment horizontal="center" vertical="center"/>
    </xf>
    <xf numFmtId="176" fontId="2" fillId="0" borderId="23" xfId="3" applyNumberFormat="1" applyBorder="1" applyAlignment="1">
      <alignment horizontal="center" vertical="center"/>
    </xf>
    <xf numFmtId="49" fontId="2" fillId="5" borderId="8" xfId="4" applyNumberFormat="1" applyFill="1" applyBorder="1" applyAlignment="1">
      <alignment horizontal="center" vertical="center" wrapText="1" shrinkToFit="1"/>
    </xf>
    <xf numFmtId="49" fontId="2" fillId="5" borderId="23" xfId="4" applyNumberFormat="1" applyFill="1" applyBorder="1" applyAlignment="1">
      <alignment horizontal="center" vertical="center" shrinkToFit="1"/>
    </xf>
    <xf numFmtId="0" fontId="7" fillId="0" borderId="10" xfId="3" applyFont="1" applyBorder="1" applyAlignment="1">
      <alignment horizontal="center" vertical="center"/>
    </xf>
    <xf numFmtId="0" fontId="7" fillId="0" borderId="97" xfId="3" applyFont="1" applyBorder="1" applyAlignment="1">
      <alignment horizontal="center" vertical="center"/>
    </xf>
    <xf numFmtId="0" fontId="7" fillId="0" borderId="96" xfId="3" applyFont="1" applyBorder="1" applyAlignment="1">
      <alignment horizontal="center" vertical="center"/>
    </xf>
    <xf numFmtId="190" fontId="2" fillId="2" borderId="25" xfId="4" applyNumberFormat="1" applyFill="1" applyBorder="1" applyAlignment="1">
      <alignment horizontal="center" vertical="center" wrapText="1" shrinkToFit="1"/>
    </xf>
    <xf numFmtId="190" fontId="2" fillId="2" borderId="195" xfId="4" applyNumberFormat="1" applyFill="1" applyBorder="1" applyAlignment="1">
      <alignment horizontal="center" vertical="center" wrapText="1" shrinkToFit="1"/>
    </xf>
    <xf numFmtId="49" fontId="2" fillId="0" borderId="8" xfId="4" applyNumberFormat="1" applyBorder="1" applyAlignment="1">
      <alignment horizontal="center" vertical="center" wrapText="1" shrinkToFit="1"/>
    </xf>
    <xf numFmtId="49" fontId="2" fillId="0" borderId="2" xfId="4" applyNumberFormat="1" applyBorder="1" applyAlignment="1">
      <alignment horizontal="center" vertical="center" shrinkToFit="1"/>
    </xf>
    <xf numFmtId="49" fontId="2" fillId="0" borderId="162" xfId="4" applyNumberFormat="1" applyBorder="1" applyAlignment="1">
      <alignment horizontal="center" vertical="center" shrinkToFit="1"/>
    </xf>
    <xf numFmtId="49" fontId="2" fillId="0" borderId="199" xfId="4" applyNumberFormat="1" applyBorder="1" applyAlignment="1">
      <alignment horizontal="center" vertical="center" shrinkToFit="1"/>
    </xf>
    <xf numFmtId="49" fontId="2" fillId="5" borderId="6" xfId="4" applyNumberFormat="1" applyFill="1" applyBorder="1" applyAlignment="1">
      <alignment horizontal="center" vertical="center" shrinkToFit="1"/>
    </xf>
    <xf numFmtId="49" fontId="2" fillId="5" borderId="21" xfId="4" applyNumberFormat="1" applyFill="1" applyBorder="1" applyAlignment="1">
      <alignment horizontal="center" vertical="center" shrinkToFit="1"/>
    </xf>
    <xf numFmtId="0" fontId="54" fillId="24" borderId="0" xfId="0" applyFont="1" applyFill="1" applyAlignment="1">
      <alignment horizontal="center" vertical="center"/>
    </xf>
    <xf numFmtId="0" fontId="0" fillId="0" borderId="32" xfId="0" applyBorder="1" applyAlignment="1">
      <alignment horizontal="left" vertical="center" wrapText="1"/>
    </xf>
    <xf numFmtId="0" fontId="0" fillId="0" borderId="99" xfId="0" applyBorder="1" applyAlignment="1">
      <alignment horizontal="left" vertical="center" wrapText="1"/>
    </xf>
    <xf numFmtId="0" fontId="0" fillId="0" borderId="100" xfId="0" applyBorder="1" applyAlignment="1">
      <alignment horizontal="left" vertical="center" wrapText="1"/>
    </xf>
    <xf numFmtId="0" fontId="0" fillId="0" borderId="24" xfId="0" applyBorder="1" applyAlignment="1">
      <alignment horizontal="left" vertical="center" wrapText="1"/>
    </xf>
    <xf numFmtId="0" fontId="0" fillId="0" borderId="0" xfId="0" applyAlignment="1">
      <alignment horizontal="left" vertical="center" wrapText="1"/>
    </xf>
    <xf numFmtId="0" fontId="0" fillId="0" borderId="95" xfId="0" applyBorder="1" applyAlignment="1">
      <alignment horizontal="left" vertical="center" wrapText="1"/>
    </xf>
    <xf numFmtId="0" fontId="0" fillId="0" borderId="33" xfId="0" applyBorder="1" applyAlignment="1">
      <alignment horizontal="left" vertical="center" wrapText="1"/>
    </xf>
    <xf numFmtId="0" fontId="0" fillId="0" borderId="104" xfId="0" applyBorder="1" applyAlignment="1">
      <alignment horizontal="left" vertical="center" wrapText="1"/>
    </xf>
    <xf numFmtId="0" fontId="0" fillId="0" borderId="106" xfId="0" applyBorder="1" applyAlignment="1">
      <alignment horizontal="left" vertical="center" wrapText="1"/>
    </xf>
    <xf numFmtId="38" fontId="0" fillId="23" borderId="10" xfId="1" applyFont="1" applyFill="1" applyBorder="1" applyAlignment="1">
      <alignment horizontal="center" vertical="center" shrinkToFit="1"/>
    </xf>
    <xf numFmtId="38" fontId="0" fillId="23" borderId="97" xfId="1" applyFont="1" applyFill="1" applyBorder="1" applyAlignment="1">
      <alignment horizontal="center" vertical="center" shrinkToFit="1"/>
    </xf>
    <xf numFmtId="38" fontId="0" fillId="23" borderId="96" xfId="1" applyFont="1" applyFill="1" applyBorder="1" applyAlignment="1">
      <alignment horizontal="center" vertical="center" shrinkToFit="1"/>
    </xf>
    <xf numFmtId="38" fontId="0" fillId="0" borderId="23" xfId="1" applyFont="1" applyBorder="1" applyAlignment="1">
      <alignment horizontal="center" vertical="center"/>
    </xf>
    <xf numFmtId="38" fontId="0" fillId="5" borderId="10" xfId="1" applyFont="1" applyFill="1" applyBorder="1" applyAlignment="1">
      <alignment horizontal="center" vertical="center" shrinkToFit="1"/>
    </xf>
    <xf numFmtId="38" fontId="0" fillId="5" borderId="97" xfId="1" applyFont="1" applyFill="1" applyBorder="1" applyAlignment="1">
      <alignment horizontal="center" vertical="center" shrinkToFit="1"/>
    </xf>
    <xf numFmtId="38" fontId="0" fillId="5" borderId="96" xfId="1" applyFont="1" applyFill="1" applyBorder="1" applyAlignment="1">
      <alignment horizontal="center" vertical="center" shrinkToFit="1"/>
    </xf>
    <xf numFmtId="38" fontId="0" fillId="4" borderId="10" xfId="1" applyFont="1" applyFill="1" applyBorder="1" applyAlignment="1" applyProtection="1">
      <alignment horizontal="center" vertical="center" shrinkToFit="1"/>
      <protection locked="0"/>
    </xf>
    <xf numFmtId="38" fontId="0" fillId="4" borderId="97" xfId="1" applyFont="1" applyFill="1" applyBorder="1" applyAlignment="1" applyProtection="1">
      <alignment horizontal="center" vertical="center" shrinkToFit="1"/>
      <protection locked="0"/>
    </xf>
    <xf numFmtId="38" fontId="0" fillId="4" borderId="96" xfId="1" applyFont="1" applyFill="1" applyBorder="1" applyAlignment="1" applyProtection="1">
      <alignment horizontal="center" vertical="center" shrinkToFit="1"/>
      <protection locked="0"/>
    </xf>
    <xf numFmtId="38" fontId="15" fillId="0" borderId="23" xfId="1" applyFont="1" applyBorder="1" applyAlignment="1">
      <alignment horizontal="center" vertical="center"/>
    </xf>
    <xf numFmtId="38" fontId="0" fillId="4" borderId="23" xfId="1" applyFont="1" applyFill="1" applyBorder="1" applyAlignment="1" applyProtection="1">
      <alignment horizontal="center" vertical="center" shrinkToFit="1"/>
      <protection locked="0"/>
    </xf>
    <xf numFmtId="38" fontId="0" fillId="0" borderId="0" xfId="1" applyFont="1" applyAlignment="1">
      <alignment horizontal="center" vertical="center"/>
    </xf>
    <xf numFmtId="38" fontId="0" fillId="5" borderId="23" xfId="1" applyFont="1" applyFill="1" applyBorder="1" applyAlignment="1">
      <alignment horizontal="center" vertical="center" shrinkToFit="1"/>
    </xf>
    <xf numFmtId="38" fontId="0" fillId="23" borderId="23" xfId="1" applyFont="1" applyFill="1" applyBorder="1" applyAlignment="1">
      <alignment horizontal="center" vertical="center" shrinkToFit="1"/>
    </xf>
    <xf numFmtId="38" fontId="54" fillId="0" borderId="0" xfId="1" applyFont="1" applyAlignment="1">
      <alignment horizontal="left" vertical="center"/>
    </xf>
    <xf numFmtId="38" fontId="15" fillId="0" borderId="10" xfId="1" applyFont="1" applyBorder="1" applyAlignment="1">
      <alignment horizontal="center" vertical="center"/>
    </xf>
    <xf numFmtId="38" fontId="15" fillId="0" borderId="97" xfId="1" applyFont="1" applyBorder="1" applyAlignment="1">
      <alignment horizontal="center" vertical="center"/>
    </xf>
    <xf numFmtId="38" fontId="15" fillId="0" borderId="96" xfId="1" applyFont="1" applyBorder="1" applyAlignment="1">
      <alignment horizontal="center" vertical="center"/>
    </xf>
    <xf numFmtId="38" fontId="55" fillId="0" borderId="24" xfId="1" applyFont="1" applyBorder="1" applyAlignment="1">
      <alignment horizontal="center" vertical="center"/>
    </xf>
    <xf numFmtId="38" fontId="55" fillId="0" borderId="0" xfId="1" applyFont="1" applyAlignment="1">
      <alignment horizontal="center" vertical="center"/>
    </xf>
    <xf numFmtId="38" fontId="55" fillId="0" borderId="95" xfId="1" applyFont="1" applyBorder="1" applyAlignment="1">
      <alignment horizontal="center" vertical="center"/>
    </xf>
    <xf numFmtId="38" fontId="0" fillId="0" borderId="95" xfId="1" applyFont="1" applyBorder="1" applyAlignment="1">
      <alignment horizontal="center" vertical="center"/>
    </xf>
    <xf numFmtId="38" fontId="0" fillId="5" borderId="23" xfId="1" applyFont="1" applyFill="1" applyBorder="1" applyAlignment="1">
      <alignment horizontal="center" vertical="center"/>
    </xf>
    <xf numFmtId="38" fontId="0" fillId="0" borderId="24" xfId="1" applyFont="1" applyBorder="1" applyAlignment="1">
      <alignment horizontal="center" vertical="center"/>
    </xf>
    <xf numFmtId="38" fontId="0" fillId="5" borderId="37" xfId="1" applyFont="1" applyFill="1" applyBorder="1" applyAlignment="1">
      <alignment horizontal="center" vertical="center"/>
    </xf>
    <xf numFmtId="38" fontId="52" fillId="0" borderId="0" xfId="1" applyFont="1" applyAlignment="1">
      <alignment horizontal="left" vertical="center"/>
    </xf>
    <xf numFmtId="0" fontId="0" fillId="7" borderId="23" xfId="0" applyFill="1" applyBorder="1" applyAlignment="1">
      <alignment horizontal="center" vertical="center"/>
    </xf>
    <xf numFmtId="38" fontId="0" fillId="0" borderId="23" xfId="1" applyFont="1" applyBorder="1" applyAlignment="1">
      <alignment horizontal="right" vertical="center" shrinkToFit="1"/>
    </xf>
    <xf numFmtId="38" fontId="0" fillId="4" borderId="23" xfId="0" applyNumberFormat="1" applyFill="1" applyBorder="1" applyAlignment="1" applyProtection="1">
      <alignment horizontal="center" vertical="center" shrinkToFit="1"/>
      <protection locked="0"/>
    </xf>
    <xf numFmtId="0" fontId="0" fillId="4" borderId="23" xfId="0" applyFill="1" applyBorder="1" applyAlignment="1" applyProtection="1">
      <alignment horizontal="center" vertical="center" shrinkToFit="1"/>
      <protection locked="0"/>
    </xf>
    <xf numFmtId="38" fontId="0" fillId="23" borderId="23" xfId="0" applyNumberFormat="1" applyFill="1" applyBorder="1" applyAlignment="1">
      <alignment horizontal="center" vertical="center" shrinkToFit="1"/>
    </xf>
    <xf numFmtId="0" fontId="0" fillId="23" borderId="23" xfId="0" applyFill="1" applyBorder="1" applyAlignment="1">
      <alignment horizontal="center" vertical="center" shrinkToFit="1"/>
    </xf>
    <xf numFmtId="9" fontId="0" fillId="5" borderId="23" xfId="0" applyNumberFormat="1" applyFill="1" applyBorder="1" applyAlignment="1">
      <alignment horizontal="center" vertical="center"/>
    </xf>
    <xf numFmtId="9" fontId="0" fillId="4" borderId="23" xfId="0" applyNumberFormat="1" applyFill="1" applyBorder="1" applyAlignment="1">
      <alignment horizontal="center" vertical="center"/>
    </xf>
    <xf numFmtId="9" fontId="0" fillId="9" borderId="23" xfId="0" applyNumberFormat="1" applyFill="1" applyBorder="1" applyAlignment="1">
      <alignment horizontal="center" vertical="center"/>
    </xf>
    <xf numFmtId="0" fontId="0" fillId="7" borderId="97" xfId="0" applyFill="1" applyBorder="1" applyAlignment="1">
      <alignment horizontal="center" vertical="center"/>
    </xf>
    <xf numFmtId="9" fontId="0" fillId="3" borderId="23" xfId="0" applyNumberFormat="1" applyFill="1" applyBorder="1" applyAlignment="1">
      <alignment horizontal="center" vertical="center"/>
    </xf>
    <xf numFmtId="38" fontId="0" fillId="5" borderId="23" xfId="0" applyNumberFormat="1" applyFill="1" applyBorder="1" applyAlignment="1">
      <alignment horizontal="right" vertical="center" shrinkToFit="1"/>
    </xf>
    <xf numFmtId="0" fontId="0" fillId="5" borderId="23" xfId="0" applyFill="1" applyBorder="1" applyAlignment="1">
      <alignment horizontal="right" vertical="center" shrinkToFit="1"/>
    </xf>
    <xf numFmtId="38" fontId="0" fillId="5" borderId="23" xfId="1" applyFont="1" applyFill="1" applyBorder="1" applyAlignment="1">
      <alignment horizontal="right" vertical="center" shrinkToFit="1"/>
    </xf>
    <xf numFmtId="0" fontId="0" fillId="0" borderId="23" xfId="0" applyBorder="1" applyAlignment="1">
      <alignment horizontal="center" vertical="center" shrinkToFit="1"/>
    </xf>
    <xf numFmtId="0" fontId="0" fillId="2" borderId="23" xfId="0" applyFill="1" applyBorder="1" applyAlignment="1">
      <alignment horizontal="center" vertical="center" shrinkToFit="1"/>
    </xf>
    <xf numFmtId="38" fontId="0" fillId="0" borderId="10" xfId="1" applyFont="1" applyBorder="1" applyAlignment="1">
      <alignment horizontal="right" vertical="center" shrinkToFit="1"/>
    </xf>
    <xf numFmtId="38" fontId="0" fillId="0" borderId="97" xfId="1" applyFont="1" applyBorder="1" applyAlignment="1">
      <alignment horizontal="right" vertical="center" shrinkToFit="1"/>
    </xf>
    <xf numFmtId="38" fontId="0" fillId="0" borderId="96" xfId="1" applyFont="1" applyBorder="1" applyAlignment="1">
      <alignment horizontal="right" vertical="center" shrinkToFit="1"/>
    </xf>
    <xf numFmtId="0" fontId="54" fillId="7" borderId="23" xfId="0" applyFont="1" applyFill="1" applyBorder="1" applyAlignment="1">
      <alignment horizontal="center" vertical="center" wrapText="1"/>
    </xf>
    <xf numFmtId="0" fontId="54" fillId="7" borderId="23" xfId="0" applyFont="1" applyFill="1" applyBorder="1" applyAlignment="1">
      <alignment horizontal="center" vertical="center"/>
    </xf>
    <xf numFmtId="38" fontId="54" fillId="23" borderId="23" xfId="1" applyFont="1" applyFill="1" applyBorder="1" applyAlignment="1">
      <alignment horizontal="center" vertical="center" shrinkToFit="1"/>
    </xf>
    <xf numFmtId="38" fontId="0" fillId="0" borderId="23" xfId="0" applyNumberFormat="1" applyBorder="1" applyAlignment="1">
      <alignment horizontal="right" vertical="center" shrinkToFit="1"/>
    </xf>
    <xf numFmtId="0" fontId="0" fillId="0" borderId="23" xfId="0" applyBorder="1" applyAlignment="1">
      <alignment horizontal="right" vertical="center" shrinkToFit="1"/>
    </xf>
    <xf numFmtId="0" fontId="0" fillId="2" borderId="23" xfId="0" applyFill="1" applyBorder="1" applyAlignment="1">
      <alignment horizontal="center" vertical="center"/>
    </xf>
    <xf numFmtId="38" fontId="0" fillId="0" borderId="10" xfId="0" applyNumberFormat="1" applyBorder="1" applyAlignment="1">
      <alignment horizontal="right" vertical="center" shrinkToFit="1"/>
    </xf>
    <xf numFmtId="38" fontId="0" fillId="0" borderId="97" xfId="0" applyNumberFormat="1" applyBorder="1" applyAlignment="1">
      <alignment horizontal="right" vertical="center" shrinkToFit="1"/>
    </xf>
    <xf numFmtId="38" fontId="0" fillId="0" borderId="96" xfId="0" applyNumberFormat="1" applyBorder="1" applyAlignment="1">
      <alignment horizontal="right" vertical="center" shrinkToFit="1"/>
    </xf>
    <xf numFmtId="182" fontId="0" fillId="0" borderId="10" xfId="0" applyNumberFormat="1" applyBorder="1" applyAlignment="1">
      <alignment horizontal="right" vertical="center" shrinkToFit="1"/>
    </xf>
    <xf numFmtId="182" fontId="0" fillId="0" borderId="97" xfId="0" applyNumberFormat="1" applyBorder="1" applyAlignment="1">
      <alignment horizontal="right" vertical="center" shrinkToFit="1"/>
    </xf>
    <xf numFmtId="182" fontId="0" fillId="0" borderId="96" xfId="0" applyNumberFormat="1" applyBorder="1" applyAlignment="1">
      <alignment horizontal="right" vertical="center" shrinkToFit="1"/>
    </xf>
    <xf numFmtId="0" fontId="0" fillId="0" borderId="23" xfId="0" applyBorder="1" applyAlignment="1">
      <alignment horizontal="center" vertical="center" wrapText="1"/>
    </xf>
    <xf numFmtId="0" fontId="0" fillId="0" borderId="10" xfId="0" applyBorder="1" applyAlignment="1">
      <alignment horizontal="center" vertical="center"/>
    </xf>
    <xf numFmtId="0" fontId="0" fillId="0" borderId="97" xfId="0" applyBorder="1" applyAlignment="1">
      <alignment horizontal="center" vertical="center"/>
    </xf>
    <xf numFmtId="0" fontId="0" fillId="0" borderId="96" xfId="0" applyBorder="1" applyAlignment="1">
      <alignment horizontal="center" vertical="center"/>
    </xf>
    <xf numFmtId="182" fontId="0" fillId="0" borderId="23" xfId="2" applyNumberFormat="1" applyFont="1" applyBorder="1" applyAlignment="1">
      <alignment horizontal="right" vertical="center" shrinkToFit="1"/>
    </xf>
    <xf numFmtId="0" fontId="0" fillId="5" borderId="10" xfId="0" applyFill="1" applyBorder="1" applyAlignment="1">
      <alignment horizontal="center" vertical="center"/>
    </xf>
    <xf numFmtId="0" fontId="0" fillId="5" borderId="97" xfId="0" applyFill="1" applyBorder="1" applyAlignment="1">
      <alignment horizontal="center" vertical="center"/>
    </xf>
    <xf numFmtId="0" fontId="0" fillId="5" borderId="96" xfId="0" applyFill="1" applyBorder="1" applyAlignment="1">
      <alignment horizontal="center" vertical="center"/>
    </xf>
    <xf numFmtId="0" fontId="52" fillId="0" borderId="0" xfId="0" applyFont="1" applyAlignment="1">
      <alignment horizontal="left" vertical="center"/>
    </xf>
  </cellXfs>
  <cellStyles count="16">
    <cellStyle name="パーセント" xfId="2" builtinId="5"/>
    <cellStyle name="パーセント 2" xfId="9" xr:uid="{00000000-0005-0000-0000-000001000000}"/>
    <cellStyle name="パーセント 2 2" xfId="14" xr:uid="{542BA54C-6049-4265-A3FC-EDBDAE3DEDA6}"/>
    <cellStyle name="パーセント 3" xfId="12" xr:uid="{34126EA6-FEA3-422D-866F-E7B3ADCF3017}"/>
    <cellStyle name="ハイパーリンク" xfId="15" builtinId="8"/>
    <cellStyle name="桁区切り" xfId="1" builtinId="6"/>
    <cellStyle name="桁区切り 2" xfId="5" xr:uid="{00000000-0005-0000-0000-000003000000}"/>
    <cellStyle name="桁区切り 3" xfId="8" xr:uid="{00000000-0005-0000-0000-000004000000}"/>
    <cellStyle name="桁区切り 4" xfId="11" xr:uid="{00000000-0005-0000-0000-000005000000}"/>
    <cellStyle name="標準" xfId="0" builtinId="0"/>
    <cellStyle name="標準 2" xfId="7" xr:uid="{00000000-0005-0000-0000-000007000000}"/>
    <cellStyle name="標準 2 2" xfId="13" xr:uid="{07C2E826-27CB-42CE-BCAA-5D5D7E637F23}"/>
    <cellStyle name="標準 3" xfId="10" xr:uid="{00000000-0005-0000-0000-000008000000}"/>
    <cellStyle name="標準_1D" xfId="3" xr:uid="{00000000-0005-0000-0000-000009000000}"/>
    <cellStyle name="標準_4C" xfId="4" xr:uid="{00000000-0005-0000-0000-00000A000000}"/>
    <cellStyle name="標準_64" xfId="6" xr:uid="{00000000-0005-0000-0000-00000B000000}"/>
  </cellStyles>
  <dxfs count="6">
    <dxf>
      <fill>
        <patternFill patternType="solid">
          <bgColor rgb="FFFF9999"/>
        </patternFill>
      </fill>
    </dxf>
    <dxf>
      <fill>
        <patternFill>
          <bgColor rgb="FFFF7C80"/>
        </patternFill>
      </fill>
    </dxf>
    <dxf>
      <fill>
        <patternFill>
          <bgColor rgb="FFFF9999"/>
        </patternFill>
      </fill>
    </dxf>
    <dxf>
      <fill>
        <patternFill>
          <bgColor rgb="FFFF9999"/>
        </patternFill>
      </fill>
    </dxf>
    <dxf>
      <fill>
        <patternFill>
          <bgColor rgb="FFFF0000"/>
        </patternFill>
      </fill>
    </dxf>
    <dxf>
      <fill>
        <patternFill>
          <bgColor rgb="FFFF0000"/>
        </patternFill>
      </fill>
    </dxf>
  </dxfs>
  <tableStyles count="0" defaultTableStyle="TableStyleMedium2" defaultPivotStyle="PivotStyleLight16"/>
  <colors>
    <mruColors>
      <color rgb="FFFF9999"/>
      <color rgb="FFFFCC99"/>
      <color rgb="FFFFCCCC"/>
      <color rgb="FFFF7C80"/>
      <color rgb="FFFFFFCC"/>
      <color rgb="FFFF0000"/>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microsoft.com/office/2017/06/relationships/rdRichValueStructure" Target="richData/rdrichvaluestructure.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tyles" Target="styles.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22/10/relationships/richValueRel" Target="richData/richValueRel.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alcChain" Target="calcChain.xml"/><Relationship Id="rId30"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rgbClr val="FF0000"/>
                </a:solidFill>
                <a:latin typeface="+mn-lt"/>
                <a:ea typeface="+mn-ea"/>
                <a:cs typeface="+mn-cs"/>
              </a:defRPr>
            </a:pPr>
            <a:r>
              <a:rPr lang="en-US" altLang="ja-JP" sz="1800" b="1">
                <a:solidFill>
                  <a:srgbClr val="FF0000"/>
                </a:solidFill>
              </a:rPr>
              <a:t>2</a:t>
            </a:r>
            <a:r>
              <a:rPr lang="ja-JP" altLang="en-US" sz="1800" b="1">
                <a:solidFill>
                  <a:srgbClr val="FF0000"/>
                </a:solidFill>
              </a:rPr>
              <a:t>年間の貸借対照表比較</a:t>
            </a:r>
          </a:p>
        </c:rich>
      </c:tx>
      <c:overlay val="0"/>
      <c:spPr>
        <a:noFill/>
        <a:ln>
          <a:noFill/>
        </a:ln>
        <a:effectLst/>
      </c:spPr>
      <c:txPr>
        <a:bodyPr rot="0" spcFirstLastPara="1" vertOverflow="ellipsis" vert="horz" wrap="square" anchor="ctr" anchorCtr="1"/>
        <a:lstStyle/>
        <a:p>
          <a:pPr>
            <a:defRPr sz="1800" b="1" i="0" u="none" strike="noStrike" kern="1200" spc="0" baseline="0">
              <a:solidFill>
                <a:srgbClr val="FF0000"/>
              </a:solidFill>
              <a:latin typeface="+mn-lt"/>
              <a:ea typeface="+mn-ea"/>
              <a:cs typeface="+mn-cs"/>
            </a:defRPr>
          </a:pPr>
          <a:endParaRPr lang="ja-JP"/>
        </a:p>
      </c:txPr>
    </c:title>
    <c:autoTitleDeleted val="0"/>
    <c:plotArea>
      <c:layout/>
      <c:barChart>
        <c:barDir val="col"/>
        <c:grouping val="stacked"/>
        <c:varyColors val="0"/>
        <c:ser>
          <c:idx val="5"/>
          <c:order val="0"/>
          <c:tx>
            <c:strRef>
              <c:f>BS!$S$9</c:f>
              <c:strCache>
                <c:ptCount val="1"/>
                <c:pt idx="0">
                  <c:v>純資産</c:v>
                </c:pt>
              </c:strCache>
            </c:strRef>
          </c:tx>
          <c:spPr>
            <a:solidFill>
              <a:schemeClr val="accent2"/>
            </a:solidFill>
            <a:ln>
              <a:noFill/>
            </a:ln>
            <a:effectLst/>
          </c:spPr>
          <c:invertIfNegative val="0"/>
          <c:dLbls>
            <c:dLbl>
              <c:idx val="2"/>
              <c:delete val="1"/>
              <c:extLst>
                <c:ext xmlns:c15="http://schemas.microsoft.com/office/drawing/2012/chart" uri="{CE6537A1-D6FC-4f65-9D91-7224C49458BB}"/>
                <c:ext xmlns:c16="http://schemas.microsoft.com/office/drawing/2014/chart" uri="{C3380CC4-5D6E-409C-BE32-E72D297353CC}">
                  <c16:uniqueId val="{00000007-5866-4283-B8D8-648F16141A67}"/>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BS!$T$2:$X$3</c:f>
              <c:multiLvlStrCache>
                <c:ptCount val="5"/>
                <c:lvl>
                  <c:pt idx="0">
                    <c:v>資産</c:v>
                  </c:pt>
                  <c:pt idx="1">
                    <c:v>負債＆資本</c:v>
                  </c:pt>
                  <c:pt idx="3">
                    <c:v>資産</c:v>
                  </c:pt>
                  <c:pt idx="4">
                    <c:v>負債＆資本</c:v>
                  </c:pt>
                </c:lvl>
                <c:lvl>
                  <c:pt idx="0">
                    <c:v>前期</c:v>
                  </c:pt>
                  <c:pt idx="3">
                    <c:v>当期</c:v>
                  </c:pt>
                </c:lvl>
              </c:multiLvlStrCache>
            </c:multiLvlStrRef>
          </c:cat>
          <c:val>
            <c:numRef>
              <c:f>BS!$T$9:$X$9</c:f>
              <c:numCache>
                <c:formatCode>#,##0;"▲ "#,##0</c:formatCode>
                <c:ptCount val="5"/>
                <c:pt idx="1">
                  <c:v>0</c:v>
                </c:pt>
                <c:pt idx="2" formatCode="General">
                  <c:v>0</c:v>
                </c:pt>
                <c:pt idx="4">
                  <c:v>0</c:v>
                </c:pt>
              </c:numCache>
            </c:numRef>
          </c:val>
          <c:extLst>
            <c:ext xmlns:c16="http://schemas.microsoft.com/office/drawing/2014/chart" uri="{C3380CC4-5D6E-409C-BE32-E72D297353CC}">
              <c16:uniqueId val="{00000005-5866-4283-B8D8-648F16141A67}"/>
            </c:ext>
          </c:extLst>
        </c:ser>
        <c:ser>
          <c:idx val="4"/>
          <c:order val="1"/>
          <c:tx>
            <c:strRef>
              <c:f>BS!$S$8</c:f>
              <c:strCache>
                <c:ptCount val="1"/>
                <c:pt idx="0">
                  <c:v>固定負債</c:v>
                </c:pt>
              </c:strCache>
            </c:strRef>
          </c:tx>
          <c:spPr>
            <a:solidFill>
              <a:schemeClr val="accent4">
                <a:lumMod val="40000"/>
                <a:lumOff val="60000"/>
              </a:schemeClr>
            </a:solidFill>
            <a:ln>
              <a:noFill/>
            </a:ln>
            <a:effectLst/>
          </c:spPr>
          <c:invertIfNegative val="0"/>
          <c:dLbls>
            <c:dLbl>
              <c:idx val="2"/>
              <c:delete val="1"/>
              <c:extLst>
                <c:ext xmlns:c15="http://schemas.microsoft.com/office/drawing/2012/chart" uri="{CE6537A1-D6FC-4f65-9D91-7224C49458BB}"/>
                <c:ext xmlns:c16="http://schemas.microsoft.com/office/drawing/2014/chart" uri="{C3380CC4-5D6E-409C-BE32-E72D297353CC}">
                  <c16:uniqueId val="{00000008-5866-4283-B8D8-648F16141A67}"/>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BS!$T$2:$X$3</c:f>
              <c:multiLvlStrCache>
                <c:ptCount val="5"/>
                <c:lvl>
                  <c:pt idx="0">
                    <c:v>資産</c:v>
                  </c:pt>
                  <c:pt idx="1">
                    <c:v>負債＆資本</c:v>
                  </c:pt>
                  <c:pt idx="3">
                    <c:v>資産</c:v>
                  </c:pt>
                  <c:pt idx="4">
                    <c:v>負債＆資本</c:v>
                  </c:pt>
                </c:lvl>
                <c:lvl>
                  <c:pt idx="0">
                    <c:v>前期</c:v>
                  </c:pt>
                  <c:pt idx="3">
                    <c:v>当期</c:v>
                  </c:pt>
                </c:lvl>
              </c:multiLvlStrCache>
            </c:multiLvlStrRef>
          </c:cat>
          <c:val>
            <c:numRef>
              <c:f>BS!$T$8:$X$8</c:f>
              <c:numCache>
                <c:formatCode>#,##0;"▲ "#,##0</c:formatCode>
                <c:ptCount val="5"/>
                <c:pt idx="1">
                  <c:v>0</c:v>
                </c:pt>
                <c:pt idx="2" formatCode="General">
                  <c:v>0</c:v>
                </c:pt>
                <c:pt idx="4">
                  <c:v>0</c:v>
                </c:pt>
              </c:numCache>
            </c:numRef>
          </c:val>
          <c:extLst>
            <c:ext xmlns:c16="http://schemas.microsoft.com/office/drawing/2014/chart" uri="{C3380CC4-5D6E-409C-BE32-E72D297353CC}">
              <c16:uniqueId val="{00000004-5866-4283-B8D8-648F16141A67}"/>
            </c:ext>
          </c:extLst>
        </c:ser>
        <c:ser>
          <c:idx val="3"/>
          <c:order val="2"/>
          <c:tx>
            <c:strRef>
              <c:f>BS!$S$7</c:f>
              <c:strCache>
                <c:ptCount val="1"/>
                <c:pt idx="0">
                  <c:v>流動負債</c:v>
                </c:pt>
              </c:strCache>
            </c:strRef>
          </c:tx>
          <c:spPr>
            <a:solidFill>
              <a:schemeClr val="accent2">
                <a:lumMod val="40000"/>
                <a:lumOff val="60000"/>
              </a:schemeClr>
            </a:solidFill>
            <a:ln>
              <a:noFill/>
            </a:ln>
            <a:effectLst/>
          </c:spPr>
          <c:invertIfNegative val="0"/>
          <c:dLbls>
            <c:dLbl>
              <c:idx val="2"/>
              <c:delete val="1"/>
              <c:extLst>
                <c:ext xmlns:c15="http://schemas.microsoft.com/office/drawing/2012/chart" uri="{CE6537A1-D6FC-4f65-9D91-7224C49458BB}">
                  <c15:layout>
                    <c:manualLayout>
                      <c:w val="1.768072315780779E-2"/>
                      <c:h val="5.9382763510362833E-2"/>
                    </c:manualLayout>
                  </c15:layout>
                </c:ext>
                <c:ext xmlns:c16="http://schemas.microsoft.com/office/drawing/2014/chart" uri="{C3380CC4-5D6E-409C-BE32-E72D297353CC}">
                  <c16:uniqueId val="{00000009-5866-4283-B8D8-648F16141A67}"/>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BS!$T$2:$X$3</c:f>
              <c:multiLvlStrCache>
                <c:ptCount val="5"/>
                <c:lvl>
                  <c:pt idx="0">
                    <c:v>資産</c:v>
                  </c:pt>
                  <c:pt idx="1">
                    <c:v>負債＆資本</c:v>
                  </c:pt>
                  <c:pt idx="3">
                    <c:v>資産</c:v>
                  </c:pt>
                  <c:pt idx="4">
                    <c:v>負債＆資本</c:v>
                  </c:pt>
                </c:lvl>
                <c:lvl>
                  <c:pt idx="0">
                    <c:v>前期</c:v>
                  </c:pt>
                  <c:pt idx="3">
                    <c:v>当期</c:v>
                  </c:pt>
                </c:lvl>
              </c:multiLvlStrCache>
            </c:multiLvlStrRef>
          </c:cat>
          <c:val>
            <c:numRef>
              <c:f>BS!$T$7:$X$7</c:f>
              <c:numCache>
                <c:formatCode>#,##0;"▲ "#,##0</c:formatCode>
                <c:ptCount val="5"/>
                <c:pt idx="1">
                  <c:v>0</c:v>
                </c:pt>
                <c:pt idx="2" formatCode="General">
                  <c:v>0</c:v>
                </c:pt>
                <c:pt idx="4">
                  <c:v>0</c:v>
                </c:pt>
              </c:numCache>
            </c:numRef>
          </c:val>
          <c:extLst>
            <c:ext xmlns:c16="http://schemas.microsoft.com/office/drawing/2014/chart" uri="{C3380CC4-5D6E-409C-BE32-E72D297353CC}">
              <c16:uniqueId val="{00000003-5866-4283-B8D8-648F16141A67}"/>
            </c:ext>
          </c:extLst>
        </c:ser>
        <c:ser>
          <c:idx val="2"/>
          <c:order val="3"/>
          <c:tx>
            <c:strRef>
              <c:f>BS!$S$6</c:f>
              <c:strCache>
                <c:ptCount val="1"/>
                <c:pt idx="0">
                  <c:v>繰延資産</c:v>
                </c:pt>
              </c:strCache>
            </c:strRef>
          </c:tx>
          <c:spPr>
            <a:solidFill>
              <a:schemeClr val="tx1">
                <a:lumMod val="65000"/>
                <a:lumOff val="35000"/>
              </a:schemeClr>
            </a:solidFill>
            <a:ln>
              <a:noFill/>
            </a:ln>
            <a:effectLst/>
          </c:spPr>
          <c:invertIfNegative val="0"/>
          <c:dLbls>
            <c:dLbl>
              <c:idx val="2"/>
              <c:delete val="1"/>
              <c:extLst>
                <c:ext xmlns:c15="http://schemas.microsoft.com/office/drawing/2012/chart" uri="{CE6537A1-D6FC-4f65-9D91-7224C49458BB}"/>
                <c:ext xmlns:c16="http://schemas.microsoft.com/office/drawing/2014/chart" uri="{C3380CC4-5D6E-409C-BE32-E72D297353CC}">
                  <c16:uniqueId val="{0000000A-5866-4283-B8D8-648F16141A67}"/>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bg1"/>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BS!$T$2:$X$3</c:f>
              <c:multiLvlStrCache>
                <c:ptCount val="5"/>
                <c:lvl>
                  <c:pt idx="0">
                    <c:v>資産</c:v>
                  </c:pt>
                  <c:pt idx="1">
                    <c:v>負債＆資本</c:v>
                  </c:pt>
                  <c:pt idx="3">
                    <c:v>資産</c:v>
                  </c:pt>
                  <c:pt idx="4">
                    <c:v>負債＆資本</c:v>
                  </c:pt>
                </c:lvl>
                <c:lvl>
                  <c:pt idx="0">
                    <c:v>前期</c:v>
                  </c:pt>
                  <c:pt idx="3">
                    <c:v>当期</c:v>
                  </c:pt>
                </c:lvl>
              </c:multiLvlStrCache>
            </c:multiLvlStrRef>
          </c:cat>
          <c:val>
            <c:numRef>
              <c:f>BS!$T$6:$X$6</c:f>
              <c:numCache>
                <c:formatCode>General</c:formatCode>
                <c:ptCount val="5"/>
                <c:pt idx="0" formatCode="#,##0;&quot;▲ &quot;#,##0">
                  <c:v>0</c:v>
                </c:pt>
                <c:pt idx="2">
                  <c:v>0</c:v>
                </c:pt>
                <c:pt idx="3" formatCode="#,##0;&quot;▲ &quot;#,##0">
                  <c:v>0</c:v>
                </c:pt>
              </c:numCache>
            </c:numRef>
          </c:val>
          <c:extLst>
            <c:ext xmlns:c16="http://schemas.microsoft.com/office/drawing/2014/chart" uri="{C3380CC4-5D6E-409C-BE32-E72D297353CC}">
              <c16:uniqueId val="{00000002-5866-4283-B8D8-648F16141A67}"/>
            </c:ext>
          </c:extLst>
        </c:ser>
        <c:ser>
          <c:idx val="1"/>
          <c:order val="4"/>
          <c:tx>
            <c:strRef>
              <c:f>BS!$S$5</c:f>
              <c:strCache>
                <c:ptCount val="1"/>
                <c:pt idx="0">
                  <c:v>固定資産</c:v>
                </c:pt>
              </c:strCache>
            </c:strRef>
          </c:tx>
          <c:spPr>
            <a:solidFill>
              <a:schemeClr val="accent5">
                <a:lumMod val="40000"/>
                <a:lumOff val="60000"/>
              </a:schemeClr>
            </a:solidFill>
            <a:ln>
              <a:noFill/>
            </a:ln>
            <a:effectLst/>
          </c:spPr>
          <c:invertIfNegative val="0"/>
          <c:dLbls>
            <c:dLbl>
              <c:idx val="2"/>
              <c:delete val="1"/>
              <c:extLst>
                <c:ext xmlns:c15="http://schemas.microsoft.com/office/drawing/2012/chart" uri="{CE6537A1-D6FC-4f65-9D91-7224C49458BB}"/>
                <c:ext xmlns:c16="http://schemas.microsoft.com/office/drawing/2014/chart" uri="{C3380CC4-5D6E-409C-BE32-E72D297353CC}">
                  <c16:uniqueId val="{0000000B-5866-4283-B8D8-648F16141A67}"/>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BS!$T$2:$X$3</c:f>
              <c:multiLvlStrCache>
                <c:ptCount val="5"/>
                <c:lvl>
                  <c:pt idx="0">
                    <c:v>資産</c:v>
                  </c:pt>
                  <c:pt idx="1">
                    <c:v>負債＆資本</c:v>
                  </c:pt>
                  <c:pt idx="3">
                    <c:v>資産</c:v>
                  </c:pt>
                  <c:pt idx="4">
                    <c:v>負債＆資本</c:v>
                  </c:pt>
                </c:lvl>
                <c:lvl>
                  <c:pt idx="0">
                    <c:v>前期</c:v>
                  </c:pt>
                  <c:pt idx="3">
                    <c:v>当期</c:v>
                  </c:pt>
                </c:lvl>
              </c:multiLvlStrCache>
            </c:multiLvlStrRef>
          </c:cat>
          <c:val>
            <c:numRef>
              <c:f>BS!$T$5:$X$5</c:f>
              <c:numCache>
                <c:formatCode>General</c:formatCode>
                <c:ptCount val="5"/>
                <c:pt idx="0" formatCode="#,##0;&quot;▲ &quot;#,##0">
                  <c:v>0</c:v>
                </c:pt>
                <c:pt idx="2">
                  <c:v>0</c:v>
                </c:pt>
                <c:pt idx="3" formatCode="#,##0;&quot;▲ &quot;#,##0">
                  <c:v>0</c:v>
                </c:pt>
              </c:numCache>
            </c:numRef>
          </c:val>
          <c:extLst>
            <c:ext xmlns:c16="http://schemas.microsoft.com/office/drawing/2014/chart" uri="{C3380CC4-5D6E-409C-BE32-E72D297353CC}">
              <c16:uniqueId val="{00000001-5866-4283-B8D8-648F16141A67}"/>
            </c:ext>
          </c:extLst>
        </c:ser>
        <c:ser>
          <c:idx val="0"/>
          <c:order val="5"/>
          <c:tx>
            <c:strRef>
              <c:f>BS!$S$4</c:f>
              <c:strCache>
                <c:ptCount val="1"/>
                <c:pt idx="0">
                  <c:v>流動資産</c:v>
                </c:pt>
              </c:strCache>
            </c:strRef>
          </c:tx>
          <c:spPr>
            <a:solidFill>
              <a:schemeClr val="accent6">
                <a:lumMod val="40000"/>
                <a:lumOff val="60000"/>
              </a:schemeClr>
            </a:solidFill>
            <a:ln>
              <a:noFill/>
            </a:ln>
            <a:effectLst/>
          </c:spPr>
          <c:invertIfNegative val="0"/>
          <c:dLbls>
            <c:dLbl>
              <c:idx val="2"/>
              <c:delete val="1"/>
              <c:extLst>
                <c:ext xmlns:c15="http://schemas.microsoft.com/office/drawing/2012/chart" uri="{CE6537A1-D6FC-4f65-9D91-7224C49458BB}"/>
                <c:ext xmlns:c16="http://schemas.microsoft.com/office/drawing/2014/chart" uri="{C3380CC4-5D6E-409C-BE32-E72D297353CC}">
                  <c16:uniqueId val="{0000000C-5866-4283-B8D8-648F16141A67}"/>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BS!$T$2:$X$3</c:f>
              <c:multiLvlStrCache>
                <c:ptCount val="5"/>
                <c:lvl>
                  <c:pt idx="0">
                    <c:v>資産</c:v>
                  </c:pt>
                  <c:pt idx="1">
                    <c:v>負債＆資本</c:v>
                  </c:pt>
                  <c:pt idx="3">
                    <c:v>資産</c:v>
                  </c:pt>
                  <c:pt idx="4">
                    <c:v>負債＆資本</c:v>
                  </c:pt>
                </c:lvl>
                <c:lvl>
                  <c:pt idx="0">
                    <c:v>前期</c:v>
                  </c:pt>
                  <c:pt idx="3">
                    <c:v>当期</c:v>
                  </c:pt>
                </c:lvl>
              </c:multiLvlStrCache>
            </c:multiLvlStrRef>
          </c:cat>
          <c:val>
            <c:numRef>
              <c:f>BS!$T$4:$X$4</c:f>
              <c:numCache>
                <c:formatCode>General</c:formatCode>
                <c:ptCount val="5"/>
                <c:pt idx="0" formatCode="#,##0;&quot;▲ &quot;#,##0">
                  <c:v>0</c:v>
                </c:pt>
                <c:pt idx="2">
                  <c:v>0</c:v>
                </c:pt>
                <c:pt idx="3" formatCode="#,##0;&quot;▲ &quot;#,##0">
                  <c:v>0</c:v>
                </c:pt>
              </c:numCache>
            </c:numRef>
          </c:val>
          <c:extLst>
            <c:ext xmlns:c16="http://schemas.microsoft.com/office/drawing/2014/chart" uri="{C3380CC4-5D6E-409C-BE32-E72D297353CC}">
              <c16:uniqueId val="{00000000-5866-4283-B8D8-648F16141A67}"/>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9330708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38100" cap="flat" cmpd="sng" algn="ctr">
      <a:solidFill>
        <a:srgbClr val="002060"/>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PL!$U$13</c:f>
              <c:strCache>
                <c:ptCount val="1"/>
                <c:pt idx="0">
                  <c:v>前期</c:v>
                </c:pt>
              </c:strCache>
            </c:strRef>
          </c:tx>
          <c:dPt>
            <c:idx val="0"/>
            <c:bubble3D val="0"/>
            <c:spPr>
              <a:solidFill>
                <a:schemeClr val="accent2">
                  <a:lumMod val="40000"/>
                  <a:lumOff val="60000"/>
                </a:schemeClr>
              </a:solidFill>
              <a:ln w="19050">
                <a:solidFill>
                  <a:schemeClr val="accent2"/>
                </a:solidFill>
              </a:ln>
              <a:effectLst/>
            </c:spPr>
            <c:extLst>
              <c:ext xmlns:c16="http://schemas.microsoft.com/office/drawing/2014/chart" uri="{C3380CC4-5D6E-409C-BE32-E72D297353CC}">
                <c16:uniqueId val="{00000002-C408-4F0A-93AF-71CF5C18886D}"/>
              </c:ext>
            </c:extLst>
          </c:dPt>
          <c:dPt>
            <c:idx val="1"/>
            <c:bubble3D val="0"/>
            <c:spPr>
              <a:solidFill>
                <a:schemeClr val="accent5">
                  <a:lumMod val="40000"/>
                  <a:lumOff val="60000"/>
                </a:schemeClr>
              </a:solidFill>
              <a:ln w="19050">
                <a:solidFill>
                  <a:schemeClr val="accent5"/>
                </a:solidFill>
              </a:ln>
              <a:effectLst/>
            </c:spPr>
            <c:extLst>
              <c:ext xmlns:c16="http://schemas.microsoft.com/office/drawing/2014/chart" uri="{C3380CC4-5D6E-409C-BE32-E72D297353CC}">
                <c16:uniqueId val="{00000003-C408-4F0A-93AF-71CF5C18886D}"/>
              </c:ext>
            </c:extLst>
          </c:dPt>
          <c:dPt>
            <c:idx val="2"/>
            <c:bubble3D val="0"/>
            <c:spPr>
              <a:solidFill>
                <a:schemeClr val="accent6">
                  <a:lumMod val="40000"/>
                  <a:lumOff val="60000"/>
                </a:schemeClr>
              </a:solidFill>
              <a:ln w="19050">
                <a:solidFill>
                  <a:schemeClr val="accent6"/>
                </a:solidFill>
              </a:ln>
              <a:effectLst/>
            </c:spPr>
            <c:extLst>
              <c:ext xmlns:c16="http://schemas.microsoft.com/office/drawing/2014/chart" uri="{C3380CC4-5D6E-409C-BE32-E72D297353CC}">
                <c16:uniqueId val="{00000004-C408-4F0A-93AF-71CF5C18886D}"/>
              </c:ext>
            </c:extLst>
          </c:dPt>
          <c:dPt>
            <c:idx val="3"/>
            <c:bubble3D val="0"/>
            <c:spPr>
              <a:solidFill>
                <a:schemeClr val="accent4">
                  <a:lumMod val="40000"/>
                  <a:lumOff val="60000"/>
                </a:schemeClr>
              </a:solidFill>
              <a:ln w="19050">
                <a:solidFill>
                  <a:schemeClr val="accent4"/>
                </a:solidFill>
              </a:ln>
              <a:effectLst/>
            </c:spPr>
            <c:extLst>
              <c:ext xmlns:c16="http://schemas.microsoft.com/office/drawing/2014/chart" uri="{C3380CC4-5D6E-409C-BE32-E72D297353CC}">
                <c16:uniqueId val="{00000005-C408-4F0A-93AF-71CF5C18886D}"/>
              </c:ext>
            </c:extLst>
          </c:dPt>
          <c:dPt>
            <c:idx val="4"/>
            <c:bubble3D val="0"/>
            <c:spPr>
              <a:solidFill>
                <a:schemeClr val="tx1"/>
              </a:solidFill>
              <a:ln w="19050">
                <a:solidFill>
                  <a:schemeClr val="bg1"/>
                </a:solidFill>
              </a:ln>
              <a:effectLst/>
            </c:spPr>
            <c:extLst>
              <c:ext xmlns:c16="http://schemas.microsoft.com/office/drawing/2014/chart" uri="{C3380CC4-5D6E-409C-BE32-E72D297353CC}">
                <c16:uniqueId val="{00000006-C408-4F0A-93AF-71CF5C18886D}"/>
              </c:ext>
            </c:extLst>
          </c:dPt>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PL!$S$14:$S$18</c:f>
              <c:strCache>
                <c:ptCount val="5"/>
                <c:pt idx="0">
                  <c:v>人財費</c:v>
                </c:pt>
                <c:pt idx="1">
                  <c:v>顧客費</c:v>
                </c:pt>
                <c:pt idx="2">
                  <c:v>店舗維持費</c:v>
                </c:pt>
                <c:pt idx="3">
                  <c:v>その他固定費</c:v>
                </c:pt>
                <c:pt idx="4">
                  <c:v>営業利益</c:v>
                </c:pt>
              </c:strCache>
            </c:strRef>
          </c:cat>
          <c:val>
            <c:numRef>
              <c:f>PL!$U$14:$U$18</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C408-4F0A-93AF-71CF5C18886D}"/>
            </c:ext>
          </c:extLst>
        </c:ser>
        <c:dLbls>
          <c:dLblPos val="outEnd"/>
          <c:showLegendKey val="0"/>
          <c:showVal val="1"/>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PL!$V$13</c:f>
              <c:strCache>
                <c:ptCount val="1"/>
                <c:pt idx="0">
                  <c:v>当期</c:v>
                </c:pt>
              </c:strCache>
            </c:strRef>
          </c:tx>
          <c:dPt>
            <c:idx val="0"/>
            <c:bubble3D val="0"/>
            <c:spPr>
              <a:solidFill>
                <a:schemeClr val="accent2">
                  <a:lumMod val="40000"/>
                  <a:lumOff val="60000"/>
                </a:schemeClr>
              </a:solidFill>
              <a:ln w="19050">
                <a:solidFill>
                  <a:schemeClr val="accent2"/>
                </a:solidFill>
              </a:ln>
              <a:effectLst/>
            </c:spPr>
            <c:extLst>
              <c:ext xmlns:c16="http://schemas.microsoft.com/office/drawing/2014/chart" uri="{C3380CC4-5D6E-409C-BE32-E72D297353CC}">
                <c16:uniqueId val="{00000001-E866-49FF-B9F3-0EEEC5BCC3C7}"/>
              </c:ext>
            </c:extLst>
          </c:dPt>
          <c:dPt>
            <c:idx val="1"/>
            <c:bubble3D val="0"/>
            <c:spPr>
              <a:solidFill>
                <a:schemeClr val="accent5">
                  <a:lumMod val="40000"/>
                  <a:lumOff val="60000"/>
                </a:schemeClr>
              </a:solidFill>
              <a:ln w="19050">
                <a:solidFill>
                  <a:schemeClr val="accent5"/>
                </a:solidFill>
              </a:ln>
              <a:effectLst/>
            </c:spPr>
            <c:extLst>
              <c:ext xmlns:c16="http://schemas.microsoft.com/office/drawing/2014/chart" uri="{C3380CC4-5D6E-409C-BE32-E72D297353CC}">
                <c16:uniqueId val="{00000003-E866-49FF-B9F3-0EEEC5BCC3C7}"/>
              </c:ext>
            </c:extLst>
          </c:dPt>
          <c:dPt>
            <c:idx val="2"/>
            <c:bubble3D val="0"/>
            <c:spPr>
              <a:solidFill>
                <a:schemeClr val="accent6">
                  <a:lumMod val="40000"/>
                  <a:lumOff val="60000"/>
                </a:schemeClr>
              </a:solidFill>
              <a:ln w="19050">
                <a:solidFill>
                  <a:schemeClr val="accent6"/>
                </a:solidFill>
              </a:ln>
              <a:effectLst/>
            </c:spPr>
            <c:extLst>
              <c:ext xmlns:c16="http://schemas.microsoft.com/office/drawing/2014/chart" uri="{C3380CC4-5D6E-409C-BE32-E72D297353CC}">
                <c16:uniqueId val="{00000005-E866-49FF-B9F3-0EEEC5BCC3C7}"/>
              </c:ext>
            </c:extLst>
          </c:dPt>
          <c:dPt>
            <c:idx val="3"/>
            <c:bubble3D val="0"/>
            <c:spPr>
              <a:solidFill>
                <a:schemeClr val="accent4">
                  <a:lumMod val="40000"/>
                  <a:lumOff val="60000"/>
                </a:schemeClr>
              </a:solidFill>
              <a:ln w="19050">
                <a:solidFill>
                  <a:schemeClr val="accent4"/>
                </a:solidFill>
              </a:ln>
              <a:effectLst/>
            </c:spPr>
            <c:extLst>
              <c:ext xmlns:c16="http://schemas.microsoft.com/office/drawing/2014/chart" uri="{C3380CC4-5D6E-409C-BE32-E72D297353CC}">
                <c16:uniqueId val="{00000007-E866-49FF-B9F3-0EEEC5BCC3C7}"/>
              </c:ext>
            </c:extLst>
          </c:dPt>
          <c:dPt>
            <c:idx val="4"/>
            <c:bubble3D val="0"/>
            <c:spPr>
              <a:solidFill>
                <a:schemeClr val="tx1"/>
              </a:solidFill>
              <a:ln w="19050">
                <a:solidFill>
                  <a:schemeClr val="bg1"/>
                </a:solidFill>
              </a:ln>
              <a:effectLst/>
            </c:spPr>
            <c:extLst>
              <c:ext xmlns:c16="http://schemas.microsoft.com/office/drawing/2014/chart" uri="{C3380CC4-5D6E-409C-BE32-E72D297353CC}">
                <c16:uniqueId val="{00000009-E866-49FF-B9F3-0EEEC5BCC3C7}"/>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PL!$S$14:$S$18</c:f>
              <c:strCache>
                <c:ptCount val="5"/>
                <c:pt idx="0">
                  <c:v>人財費</c:v>
                </c:pt>
                <c:pt idx="1">
                  <c:v>顧客費</c:v>
                </c:pt>
                <c:pt idx="2">
                  <c:v>店舗維持費</c:v>
                </c:pt>
                <c:pt idx="3">
                  <c:v>その他固定費</c:v>
                </c:pt>
                <c:pt idx="4">
                  <c:v>営業利益</c:v>
                </c:pt>
              </c:strCache>
            </c:strRef>
          </c:cat>
          <c:val>
            <c:numRef>
              <c:f>PL!$V$14:$V$18</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A-E866-49FF-B9F3-0EEEC5BCC3C7}"/>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pieChart>
        <c:varyColors val="1"/>
        <c:ser>
          <c:idx val="0"/>
          <c:order val="0"/>
          <c:tx>
            <c:strRef>
              <c:f>PL!$W$13</c:f>
              <c:strCache>
                <c:ptCount val="1"/>
                <c:pt idx="0">
                  <c:v>理想像</c:v>
                </c:pt>
              </c:strCache>
            </c:strRef>
          </c:tx>
          <c:dPt>
            <c:idx val="0"/>
            <c:bubble3D val="0"/>
            <c:spPr>
              <a:solidFill>
                <a:schemeClr val="accent2">
                  <a:lumMod val="40000"/>
                  <a:lumOff val="60000"/>
                </a:schemeClr>
              </a:solidFill>
              <a:ln w="19050">
                <a:solidFill>
                  <a:schemeClr val="accent2"/>
                </a:solidFill>
              </a:ln>
              <a:effectLst/>
            </c:spPr>
            <c:extLst>
              <c:ext xmlns:c16="http://schemas.microsoft.com/office/drawing/2014/chart" uri="{C3380CC4-5D6E-409C-BE32-E72D297353CC}">
                <c16:uniqueId val="{00000001-EFB0-495D-ACEF-2160B8B8A6FB}"/>
              </c:ext>
            </c:extLst>
          </c:dPt>
          <c:dPt>
            <c:idx val="1"/>
            <c:bubble3D val="0"/>
            <c:spPr>
              <a:solidFill>
                <a:schemeClr val="accent5">
                  <a:lumMod val="40000"/>
                  <a:lumOff val="60000"/>
                </a:schemeClr>
              </a:solidFill>
              <a:ln w="19050">
                <a:solidFill>
                  <a:schemeClr val="accent5"/>
                </a:solidFill>
              </a:ln>
              <a:effectLst/>
            </c:spPr>
            <c:extLst>
              <c:ext xmlns:c16="http://schemas.microsoft.com/office/drawing/2014/chart" uri="{C3380CC4-5D6E-409C-BE32-E72D297353CC}">
                <c16:uniqueId val="{00000003-EFB0-495D-ACEF-2160B8B8A6FB}"/>
              </c:ext>
            </c:extLst>
          </c:dPt>
          <c:dPt>
            <c:idx val="2"/>
            <c:bubble3D val="0"/>
            <c:spPr>
              <a:solidFill>
                <a:schemeClr val="accent6">
                  <a:lumMod val="40000"/>
                  <a:lumOff val="60000"/>
                </a:schemeClr>
              </a:solidFill>
              <a:ln w="19050">
                <a:solidFill>
                  <a:schemeClr val="accent6"/>
                </a:solidFill>
              </a:ln>
              <a:effectLst/>
            </c:spPr>
            <c:extLst>
              <c:ext xmlns:c16="http://schemas.microsoft.com/office/drawing/2014/chart" uri="{C3380CC4-5D6E-409C-BE32-E72D297353CC}">
                <c16:uniqueId val="{00000005-EFB0-495D-ACEF-2160B8B8A6FB}"/>
              </c:ext>
            </c:extLst>
          </c:dPt>
          <c:dPt>
            <c:idx val="3"/>
            <c:bubble3D val="0"/>
            <c:spPr>
              <a:solidFill>
                <a:schemeClr val="accent4">
                  <a:lumMod val="40000"/>
                  <a:lumOff val="60000"/>
                </a:schemeClr>
              </a:solidFill>
              <a:ln w="19050">
                <a:solidFill>
                  <a:schemeClr val="accent4"/>
                </a:solidFill>
              </a:ln>
              <a:effectLst/>
            </c:spPr>
            <c:extLst>
              <c:ext xmlns:c16="http://schemas.microsoft.com/office/drawing/2014/chart" uri="{C3380CC4-5D6E-409C-BE32-E72D297353CC}">
                <c16:uniqueId val="{00000007-EFB0-495D-ACEF-2160B8B8A6FB}"/>
              </c:ext>
            </c:extLst>
          </c:dPt>
          <c:dPt>
            <c:idx val="4"/>
            <c:bubble3D val="0"/>
            <c:spPr>
              <a:solidFill>
                <a:schemeClr val="tx1"/>
              </a:solidFill>
              <a:ln w="19050">
                <a:solidFill>
                  <a:schemeClr val="lt1"/>
                </a:solidFill>
              </a:ln>
              <a:effectLst/>
            </c:spPr>
            <c:extLst>
              <c:ext xmlns:c16="http://schemas.microsoft.com/office/drawing/2014/chart" uri="{C3380CC4-5D6E-409C-BE32-E72D297353CC}">
                <c16:uniqueId val="{00000009-EFB0-495D-ACEF-2160B8B8A6FB}"/>
              </c:ext>
            </c:extLst>
          </c:dPt>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PL!$S$14:$S$18</c:f>
              <c:strCache>
                <c:ptCount val="5"/>
                <c:pt idx="0">
                  <c:v>人財費</c:v>
                </c:pt>
                <c:pt idx="1">
                  <c:v>顧客費</c:v>
                </c:pt>
                <c:pt idx="2">
                  <c:v>店舗維持費</c:v>
                </c:pt>
                <c:pt idx="3">
                  <c:v>その他固定費</c:v>
                </c:pt>
                <c:pt idx="4">
                  <c:v>営業利益</c:v>
                </c:pt>
              </c:strCache>
            </c:strRef>
          </c:cat>
          <c:val>
            <c:numRef>
              <c:f>PL!$W$14:$W$18</c:f>
              <c:numCache>
                <c:formatCode>0%</c:formatCode>
                <c:ptCount val="5"/>
                <c:pt idx="0">
                  <c:v>0.6</c:v>
                </c:pt>
                <c:pt idx="1">
                  <c:v>0.05</c:v>
                </c:pt>
                <c:pt idx="2">
                  <c:v>0.2</c:v>
                </c:pt>
                <c:pt idx="3">
                  <c:v>0.05</c:v>
                </c:pt>
                <c:pt idx="4">
                  <c:v>9.9999999999999867E-2</c:v>
                </c:pt>
              </c:numCache>
            </c:numRef>
          </c:val>
          <c:extLst>
            <c:ext xmlns:c16="http://schemas.microsoft.com/office/drawing/2014/chart" uri="{C3380CC4-5D6E-409C-BE32-E72D297353CC}">
              <c16:uniqueId val="{0000000A-EFB0-495D-ACEF-2160B8B8A6FB}"/>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PL!$S$4</c:f>
              <c:strCache>
                <c:ptCount val="1"/>
                <c:pt idx="0">
                  <c:v>前期</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cat>
            <c:strRef>
              <c:f>PL!$T$3:$W$3</c:f>
              <c:strCache>
                <c:ptCount val="4"/>
                <c:pt idx="0">
                  <c:v>経常利益</c:v>
                </c:pt>
                <c:pt idx="1">
                  <c:v>営業利益</c:v>
                </c:pt>
                <c:pt idx="2">
                  <c:v>売上総損益</c:v>
                </c:pt>
                <c:pt idx="3">
                  <c:v>売上高</c:v>
                </c:pt>
              </c:strCache>
            </c:strRef>
          </c:cat>
          <c:val>
            <c:numRef>
              <c:f>PL!$T$4:$W$4</c:f>
              <c:numCache>
                <c:formatCode>#,##0;"▲ "#,##0</c:formatCode>
                <c:ptCount val="4"/>
                <c:pt idx="0">
                  <c:v>0</c:v>
                </c:pt>
                <c:pt idx="1">
                  <c:v>0</c:v>
                </c:pt>
                <c:pt idx="2">
                  <c:v>0</c:v>
                </c:pt>
                <c:pt idx="3">
                  <c:v>0</c:v>
                </c:pt>
              </c:numCache>
            </c:numRef>
          </c:val>
          <c:extLst>
            <c:ext xmlns:c16="http://schemas.microsoft.com/office/drawing/2014/chart" uri="{C3380CC4-5D6E-409C-BE32-E72D297353CC}">
              <c16:uniqueId val="{00000000-1C09-4A72-9344-4A41759AACF1}"/>
            </c:ext>
          </c:extLst>
        </c:ser>
        <c:ser>
          <c:idx val="1"/>
          <c:order val="1"/>
          <c:tx>
            <c:strRef>
              <c:f>PL!$S$5</c:f>
              <c:strCache>
                <c:ptCount val="1"/>
                <c:pt idx="0">
                  <c:v>当期</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invertIfNegative val="0"/>
          <c:cat>
            <c:strRef>
              <c:f>PL!$T$3:$W$3</c:f>
              <c:strCache>
                <c:ptCount val="4"/>
                <c:pt idx="0">
                  <c:v>経常利益</c:v>
                </c:pt>
                <c:pt idx="1">
                  <c:v>営業利益</c:v>
                </c:pt>
                <c:pt idx="2">
                  <c:v>売上総損益</c:v>
                </c:pt>
                <c:pt idx="3">
                  <c:v>売上高</c:v>
                </c:pt>
              </c:strCache>
            </c:strRef>
          </c:cat>
          <c:val>
            <c:numRef>
              <c:f>PL!$T$5:$W$5</c:f>
              <c:numCache>
                <c:formatCode>#,##0;"▲ "#,##0</c:formatCode>
                <c:ptCount val="4"/>
                <c:pt idx="0">
                  <c:v>0</c:v>
                </c:pt>
                <c:pt idx="1">
                  <c:v>0</c:v>
                </c:pt>
                <c:pt idx="2">
                  <c:v>0</c:v>
                </c:pt>
                <c:pt idx="3">
                  <c:v>0</c:v>
                </c:pt>
              </c:numCache>
            </c:numRef>
          </c:val>
          <c:extLst>
            <c:ext xmlns:c16="http://schemas.microsoft.com/office/drawing/2014/chart" uri="{C3380CC4-5D6E-409C-BE32-E72D297353CC}">
              <c16:uniqueId val="{00000001-1C09-4A72-9344-4A41759AACF1}"/>
            </c:ext>
          </c:extLst>
        </c:ser>
        <c:dLbls>
          <c:showLegendKey val="0"/>
          <c:showVal val="0"/>
          <c:showCatName val="0"/>
          <c:showSerName val="0"/>
          <c:showPercent val="0"/>
          <c:showBubbleSize val="0"/>
        </c:dLbls>
        <c:gapWidth val="100"/>
        <c:axId val="1123264447"/>
        <c:axId val="1123264863"/>
      </c:barChart>
      <c:catAx>
        <c:axId val="1123264447"/>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ja-JP"/>
          </a:p>
        </c:txPr>
        <c:crossAx val="1123264863"/>
        <c:crosses val="autoZero"/>
        <c:auto val="1"/>
        <c:lblAlgn val="ctr"/>
        <c:lblOffset val="100"/>
        <c:noMultiLvlLbl val="0"/>
      </c:catAx>
      <c:valAx>
        <c:axId val="1123264863"/>
        <c:scaling>
          <c:orientation val="minMax"/>
        </c:scaling>
        <c:delete val="0"/>
        <c:axPos val="b"/>
        <c:majorGridlines>
          <c:spPr>
            <a:ln w="9525" cap="flat" cmpd="sng" algn="ctr">
              <a:solidFill>
                <a:schemeClr val="tx2">
                  <a:lumMod val="15000"/>
                  <a:lumOff val="85000"/>
                </a:schemeClr>
              </a:solidFill>
              <a:round/>
            </a:ln>
            <a:effectLst/>
          </c:spPr>
        </c:majorGridlines>
        <c:numFmt formatCode="#,##0;&quot;▲ &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ja-JP"/>
          </a:p>
        </c:txPr>
        <c:crossAx val="11232644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営業キャッシュフロー</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1"/>
          <c:order val="1"/>
          <c:tx>
            <c:strRef>
              <c:f>CF!$C$3</c:f>
              <c:strCache>
                <c:ptCount val="1"/>
                <c:pt idx="0">
                  <c:v>前期</c:v>
                </c:pt>
              </c:strCache>
            </c:strRef>
          </c:tx>
          <c:spPr>
            <a:solidFill>
              <a:schemeClr val="accent5">
                <a:lumMod val="60000"/>
                <a:lumOff val="40000"/>
              </a:schemeClr>
            </a:solidFill>
            <a:ln>
              <a:solidFill>
                <a:schemeClr val="accent5"/>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CF!$A$4:$A$7</c:f>
              <c:strCache>
                <c:ptCount val="4"/>
                <c:pt idx="0">
                  <c:v>営業利益</c:v>
                </c:pt>
                <c:pt idx="1">
                  <c:v>減価償却費</c:v>
                </c:pt>
                <c:pt idx="2">
                  <c:v>想定税金
（営業利益の30％）</c:v>
                </c:pt>
                <c:pt idx="3">
                  <c:v>簡易営業CF</c:v>
                </c:pt>
              </c:strCache>
            </c:strRef>
          </c:cat>
          <c:val>
            <c:numRef>
              <c:f>CF!$C$4:$C$7</c:f>
              <c:numCache>
                <c:formatCode>#,##0;"▲ "#,##0</c:formatCode>
                <c:ptCount val="4"/>
                <c:pt idx="0">
                  <c:v>0</c:v>
                </c:pt>
                <c:pt idx="1">
                  <c:v>0</c:v>
                </c:pt>
                <c:pt idx="2">
                  <c:v>0</c:v>
                </c:pt>
                <c:pt idx="3">
                  <c:v>0</c:v>
                </c:pt>
              </c:numCache>
            </c:numRef>
          </c:val>
          <c:extLst>
            <c:ext xmlns:c16="http://schemas.microsoft.com/office/drawing/2014/chart" uri="{C3380CC4-5D6E-409C-BE32-E72D297353CC}">
              <c16:uniqueId val="{00000001-CB3C-41BC-B8AA-356FE93A0F2E}"/>
            </c:ext>
          </c:extLst>
        </c:ser>
        <c:ser>
          <c:idx val="2"/>
          <c:order val="2"/>
          <c:tx>
            <c:strRef>
              <c:f>CF!$D$3</c:f>
              <c:strCache>
                <c:ptCount val="1"/>
                <c:pt idx="0">
                  <c:v>当期</c:v>
                </c:pt>
              </c:strCache>
            </c:strRef>
          </c:tx>
          <c:spPr>
            <a:solidFill>
              <a:schemeClr val="accent6">
                <a:lumMod val="40000"/>
                <a:lumOff val="60000"/>
              </a:schemeClr>
            </a:solidFill>
            <a:ln>
              <a:solidFill>
                <a:schemeClr val="accent6"/>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CF!$A$4:$A$7</c:f>
              <c:strCache>
                <c:ptCount val="4"/>
                <c:pt idx="0">
                  <c:v>営業利益</c:v>
                </c:pt>
                <c:pt idx="1">
                  <c:v>減価償却費</c:v>
                </c:pt>
                <c:pt idx="2">
                  <c:v>想定税金
（営業利益の30％）</c:v>
                </c:pt>
                <c:pt idx="3">
                  <c:v>簡易営業CF</c:v>
                </c:pt>
              </c:strCache>
            </c:strRef>
          </c:cat>
          <c:val>
            <c:numRef>
              <c:f>CF!$D$4:$D$7</c:f>
              <c:numCache>
                <c:formatCode>#,##0;"▲ "#,##0</c:formatCode>
                <c:ptCount val="4"/>
                <c:pt idx="0">
                  <c:v>0</c:v>
                </c:pt>
                <c:pt idx="1">
                  <c:v>0</c:v>
                </c:pt>
                <c:pt idx="2">
                  <c:v>0</c:v>
                </c:pt>
                <c:pt idx="3">
                  <c:v>0</c:v>
                </c:pt>
              </c:numCache>
            </c:numRef>
          </c:val>
          <c:extLst>
            <c:ext xmlns:c16="http://schemas.microsoft.com/office/drawing/2014/chart" uri="{C3380CC4-5D6E-409C-BE32-E72D297353CC}">
              <c16:uniqueId val="{00000002-CB3C-41BC-B8AA-356FE93A0F2E}"/>
            </c:ext>
          </c:extLst>
        </c:ser>
        <c:dLbls>
          <c:dLblPos val="outEnd"/>
          <c:showLegendKey val="0"/>
          <c:showVal val="1"/>
          <c:showCatName val="0"/>
          <c:showSerName val="0"/>
          <c:showPercent val="0"/>
          <c:showBubbleSize val="0"/>
        </c:dLbls>
        <c:gapWidth val="219"/>
        <c:overlap val="-27"/>
        <c:axId val="906389704"/>
        <c:axId val="906390488"/>
        <c:extLst>
          <c:ext xmlns:c15="http://schemas.microsoft.com/office/drawing/2012/chart" uri="{02D57815-91ED-43cb-92C2-25804820EDAC}">
            <c15:filteredBarSeries>
              <c15:ser>
                <c:idx val="0"/>
                <c:order val="0"/>
                <c:tx>
                  <c:strRef>
                    <c:extLst>
                      <c:ext uri="{02D57815-91ED-43cb-92C2-25804820EDAC}">
                        <c15:formulaRef>
                          <c15:sqref>CF!$B$3</c15:sqref>
                        </c15:formulaRef>
                      </c:ext>
                    </c:extLst>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CF!$A$4:$A$7</c15:sqref>
                        </c15:formulaRef>
                      </c:ext>
                    </c:extLst>
                    <c:strCache>
                      <c:ptCount val="4"/>
                      <c:pt idx="0">
                        <c:v>営業利益</c:v>
                      </c:pt>
                      <c:pt idx="1">
                        <c:v>減価償却費</c:v>
                      </c:pt>
                      <c:pt idx="2">
                        <c:v>想定税金
（営業利益の30％）</c:v>
                      </c:pt>
                      <c:pt idx="3">
                        <c:v>簡易営業CF</c:v>
                      </c:pt>
                    </c:strCache>
                  </c:strRef>
                </c:cat>
                <c:val>
                  <c:numRef>
                    <c:extLst>
                      <c:ext uri="{02D57815-91ED-43cb-92C2-25804820EDAC}">
                        <c15:formulaRef>
                          <c15:sqref>CF!$B$4:$B$7</c15:sqref>
                        </c15:formulaRef>
                      </c:ext>
                    </c:extLst>
                    <c:numCache>
                      <c:formatCode>@</c:formatCode>
                      <c:ptCount val="4"/>
                    </c:numCache>
                  </c:numRef>
                </c:val>
                <c:extLst>
                  <c:ext xmlns:c16="http://schemas.microsoft.com/office/drawing/2014/chart" uri="{C3380CC4-5D6E-409C-BE32-E72D297353CC}">
                    <c16:uniqueId val="{00000000-CB3C-41BC-B8AA-356FE93A0F2E}"/>
                  </c:ext>
                </c:extLst>
              </c15:ser>
            </c15:filteredBarSeries>
          </c:ext>
        </c:extLst>
      </c:barChart>
      <c:catAx>
        <c:axId val="90638970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906390488"/>
        <c:crosses val="autoZero"/>
        <c:auto val="1"/>
        <c:lblAlgn val="ctr"/>
        <c:lblOffset val="100"/>
        <c:noMultiLvlLbl val="0"/>
      </c:catAx>
      <c:valAx>
        <c:axId val="906390488"/>
        <c:scaling>
          <c:orientation val="minMax"/>
        </c:scaling>
        <c:delete val="0"/>
        <c:axPos val="l"/>
        <c:majorGridlines>
          <c:spPr>
            <a:ln w="9525" cap="flat" cmpd="sng" algn="ctr">
              <a:solidFill>
                <a:schemeClr val="tx1">
                  <a:lumMod val="15000"/>
                  <a:lumOff val="85000"/>
                </a:schemeClr>
              </a:solidFill>
              <a:round/>
            </a:ln>
            <a:effectLst/>
          </c:spPr>
        </c:majorGridlines>
        <c:numFmt formatCode="#,##0;&quot;▲ &quot;#,##0" sourceLinked="1"/>
        <c:majorTickMark val="out"/>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9063897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CF!$J$11</c:f>
              <c:strCache>
                <c:ptCount val="1"/>
                <c:pt idx="0">
                  <c:v>年間返済額</c:v>
                </c:pt>
              </c:strCache>
            </c:strRef>
          </c:tx>
          <c:spPr>
            <a:gradFill flip="none" rotWithShape="1">
              <a:gsLst>
                <a:gs pos="0">
                  <a:schemeClr val="accent1"/>
                </a:gs>
                <a:gs pos="75000">
                  <a:schemeClr val="accent1">
                    <a:lumMod val="60000"/>
                    <a:lumOff val="40000"/>
                  </a:schemeClr>
                </a:gs>
                <a:gs pos="51000">
                  <a:schemeClr val="accent1">
                    <a:alpha val="75000"/>
                  </a:schemeClr>
                </a:gs>
                <a:gs pos="100000">
                  <a:schemeClr val="accent1">
                    <a:lumMod val="20000"/>
                    <a:lumOff val="80000"/>
                    <a:alpha val="15000"/>
                  </a:schemeClr>
                </a:gs>
              </a:gsLst>
              <a:lin ang="5400000" scaled="0"/>
            </a:gradFill>
            <a:ln>
              <a:noFill/>
            </a:ln>
            <a:effectLst/>
          </c:spPr>
          <c:invertIfNegative val="0"/>
          <c:dPt>
            <c:idx val="4"/>
            <c:invertIfNegative val="0"/>
            <c:bubble3D val="0"/>
            <c:extLst>
              <c:ext xmlns:c16="http://schemas.microsoft.com/office/drawing/2014/chart" uri="{C3380CC4-5D6E-409C-BE32-E72D297353CC}">
                <c16:uniqueId val="{00000001-DDB3-4E12-ADB6-76BA1385D604}"/>
              </c:ext>
            </c:extLst>
          </c:dPt>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CF!$L$10:$P$10</c:f>
              <c:strCache>
                <c:ptCount val="5"/>
                <c:pt idx="0">
                  <c:v>3年</c:v>
                </c:pt>
                <c:pt idx="1">
                  <c:v>5年</c:v>
                </c:pt>
                <c:pt idx="2">
                  <c:v>10年</c:v>
                </c:pt>
                <c:pt idx="3">
                  <c:v>15年</c:v>
                </c:pt>
                <c:pt idx="4">
                  <c:v>営業CF実績</c:v>
                </c:pt>
              </c:strCache>
            </c:strRef>
          </c:cat>
          <c:val>
            <c:numRef>
              <c:f>CF!$L$11:$P$11</c:f>
              <c:numCache>
                <c:formatCode>#,##0_);[Red]\(#,##0\)</c:formatCode>
                <c:ptCount val="5"/>
                <c:pt idx="0">
                  <c:v>0</c:v>
                </c:pt>
                <c:pt idx="1">
                  <c:v>0</c:v>
                </c:pt>
                <c:pt idx="2">
                  <c:v>0</c:v>
                </c:pt>
                <c:pt idx="3">
                  <c:v>0</c:v>
                </c:pt>
                <c:pt idx="4" formatCode="#,##0;&quot;▲ &quot;#,##0">
                  <c:v>0</c:v>
                </c:pt>
              </c:numCache>
            </c:numRef>
          </c:val>
          <c:extLst>
            <c:ext xmlns:c16="http://schemas.microsoft.com/office/drawing/2014/chart" uri="{C3380CC4-5D6E-409C-BE32-E72D297353CC}">
              <c16:uniqueId val="{00000000-DDB3-4E12-ADB6-76BA1385D604}"/>
            </c:ext>
          </c:extLst>
        </c:ser>
        <c:dLbls>
          <c:dLblPos val="outEnd"/>
          <c:showLegendKey val="0"/>
          <c:showVal val="1"/>
          <c:showCatName val="0"/>
          <c:showSerName val="0"/>
          <c:showPercent val="0"/>
          <c:showBubbleSize val="0"/>
        </c:dLbls>
        <c:gapWidth val="355"/>
        <c:overlap val="-70"/>
        <c:axId val="906383824"/>
        <c:axId val="906383432"/>
      </c:barChart>
      <c:catAx>
        <c:axId val="906383824"/>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ja-JP" altLang="en-US"/>
                  <a:t>償還年数</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ja-JP"/>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rgbClr val="FF0000"/>
                </a:solidFill>
                <a:latin typeface="+mn-lt"/>
                <a:ea typeface="+mn-ea"/>
                <a:cs typeface="+mn-cs"/>
              </a:defRPr>
            </a:pPr>
            <a:endParaRPr lang="ja-JP"/>
          </a:p>
        </c:txPr>
        <c:crossAx val="906383432"/>
        <c:crosses val="autoZero"/>
        <c:auto val="1"/>
        <c:lblAlgn val="ctr"/>
        <c:lblOffset val="100"/>
        <c:noMultiLvlLbl val="0"/>
      </c:catAx>
      <c:valAx>
        <c:axId val="906383432"/>
        <c:scaling>
          <c:orientation val="minMax"/>
        </c:scaling>
        <c:delete val="0"/>
        <c:axPos val="l"/>
        <c:majorGridlines>
          <c:spPr>
            <a:ln w="9525" cap="flat" cmpd="sng" algn="ctr">
              <a:gradFill>
                <a:gsLst>
                  <a:gs pos="100000">
                    <a:schemeClr val="tx1">
                      <a:lumMod val="5000"/>
                      <a:lumOff val="95000"/>
                    </a:schemeClr>
                  </a:gs>
                  <a:gs pos="0">
                    <a:schemeClr val="tx1">
                      <a:lumMod val="25000"/>
                      <a:lumOff val="75000"/>
                    </a:schemeClr>
                  </a:gs>
                </a:gsLst>
                <a:lin ang="5400000" scaled="0"/>
              </a:gra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ja-JP" altLang="en-US"/>
                  <a:t>年間返済額</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ja-JP"/>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0638382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0">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cs:spPr>
  </cs:dataPoint>
  <cs:dataPoint3D>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tx1">
                <a:lumMod val="5000"/>
                <a:lumOff val="95000"/>
              </a:schemeClr>
            </a:gs>
            <a:gs pos="0">
              <a:schemeClr val="tx1">
                <a:lumMod val="25000"/>
                <a:lumOff val="75000"/>
              </a:schemeClr>
            </a:gs>
          </a:gsLst>
          <a:lin ang="5400000" scaled="0"/>
        </a:gradFill>
        <a:round/>
      </a:ln>
    </cs:spPr>
  </cs:gridlineMajor>
  <cs:gridlineMinor>
    <cs:lnRef idx="0"/>
    <cs:fillRef idx="0"/>
    <cs:effectRef idx="0"/>
    <cs:fontRef idx="minor">
      <a:schemeClr val="dk1"/>
    </cs:fontRef>
    <cs:spPr>
      <a:ln w="9525" cap="flat" cmpd="sng" algn="ctr">
        <a:gradFill>
          <a:gsLst>
            <a:gs pos="100000">
              <a:schemeClr val="tx1">
                <a:lumMod val="5000"/>
                <a:lumOff val="95000"/>
              </a:schemeClr>
            </a:gs>
            <a:gs pos="0">
              <a:schemeClr val="tx1">
                <a:lumMod val="25000"/>
                <a:lumOff val="7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3" Type="http://schemas.openxmlformats.org/officeDocument/2006/relationships/image" Target="../media/image10.jpeg"/><Relationship Id="rId7" Type="http://schemas.openxmlformats.org/officeDocument/2006/relationships/image" Target="../media/image14.jpeg"/><Relationship Id="rId2" Type="http://schemas.openxmlformats.org/officeDocument/2006/relationships/image" Target="../media/image9.jpeg"/><Relationship Id="rId1" Type="http://schemas.openxmlformats.org/officeDocument/2006/relationships/image" Target="../media/image8.jpeg"/><Relationship Id="rId6" Type="http://schemas.openxmlformats.org/officeDocument/2006/relationships/image" Target="../media/image13.jpeg"/><Relationship Id="rId5" Type="http://schemas.openxmlformats.org/officeDocument/2006/relationships/image" Target="../media/image12.jpeg"/><Relationship Id="rId4"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 Id="rId4" Type="http://schemas.openxmlformats.org/officeDocument/2006/relationships/chart" Target="../charts/chart5.xml"/></Relationships>
</file>

<file path=xl/drawings/_rels/drawing6.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30</xdr:col>
          <xdr:colOff>381000</xdr:colOff>
          <xdr:row>4</xdr:row>
          <xdr:rowOff>0</xdr:rowOff>
        </xdr:from>
        <xdr:to>
          <xdr:col>30</xdr:col>
          <xdr:colOff>594360</xdr:colOff>
          <xdr:row>5</xdr:row>
          <xdr:rowOff>7620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1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403860</xdr:colOff>
          <xdr:row>5</xdr:row>
          <xdr:rowOff>22860</xdr:rowOff>
        </xdr:from>
        <xdr:to>
          <xdr:col>30</xdr:col>
          <xdr:colOff>601980</xdr:colOff>
          <xdr:row>6</xdr:row>
          <xdr:rowOff>38100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1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388620</xdr:colOff>
          <xdr:row>6</xdr:row>
          <xdr:rowOff>22860</xdr:rowOff>
        </xdr:from>
        <xdr:to>
          <xdr:col>30</xdr:col>
          <xdr:colOff>594360</xdr:colOff>
          <xdr:row>7</xdr:row>
          <xdr:rowOff>30480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1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388620</xdr:colOff>
          <xdr:row>7</xdr:row>
          <xdr:rowOff>22860</xdr:rowOff>
        </xdr:from>
        <xdr:to>
          <xdr:col>30</xdr:col>
          <xdr:colOff>594360</xdr:colOff>
          <xdr:row>8</xdr:row>
          <xdr:rowOff>30480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1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absolute">
    <xdr:from>
      <xdr:col>6</xdr:col>
      <xdr:colOff>209152</xdr:colOff>
      <xdr:row>11</xdr:row>
      <xdr:rowOff>381257</xdr:rowOff>
    </xdr:from>
    <xdr:to>
      <xdr:col>9</xdr:col>
      <xdr:colOff>98758</xdr:colOff>
      <xdr:row>15</xdr:row>
      <xdr:rowOff>55956</xdr:rowOff>
    </xdr:to>
    <xdr:pic>
      <xdr:nvPicPr>
        <xdr:cNvPr id="2" name="図 1">
          <a:extLst>
            <a:ext uri="{FF2B5EF4-FFF2-40B4-BE49-F238E27FC236}">
              <a16:creationId xmlns:a16="http://schemas.microsoft.com/office/drawing/2014/main" id="{A7612722-DCD4-46F7-B181-D3F6BBC39897}"/>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2416"/>
        <a:stretch/>
      </xdr:blipFill>
      <xdr:spPr bwMode="auto">
        <a:xfrm>
          <a:off x="2380852" y="4079678"/>
          <a:ext cx="975456" cy="10789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14</xdr:col>
      <xdr:colOff>306917</xdr:colOff>
      <xdr:row>11</xdr:row>
      <xdr:rowOff>326584</xdr:rowOff>
    </xdr:from>
    <xdr:to>
      <xdr:col>17</xdr:col>
      <xdr:colOff>595</xdr:colOff>
      <xdr:row>14</xdr:row>
      <xdr:rowOff>329142</xdr:rowOff>
    </xdr:to>
    <xdr:pic>
      <xdr:nvPicPr>
        <xdr:cNvPr id="3" name="図 2">
          <a:extLst>
            <a:ext uri="{FF2B5EF4-FFF2-40B4-BE49-F238E27FC236}">
              <a16:creationId xmlns:a16="http://schemas.microsoft.com/office/drawing/2014/main" id="{35CF8E0F-C99D-48A2-9C42-1AF095615E5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74217" y="4028634"/>
          <a:ext cx="779528" cy="10725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4</xdr:col>
      <xdr:colOff>102809</xdr:colOff>
      <xdr:row>18</xdr:row>
      <xdr:rowOff>317500</xdr:rowOff>
    </xdr:from>
    <xdr:to>
      <xdr:col>7</xdr:col>
      <xdr:colOff>297845</xdr:colOff>
      <xdr:row>21</xdr:row>
      <xdr:rowOff>231321</xdr:rowOff>
    </xdr:to>
    <xdr:pic>
      <xdr:nvPicPr>
        <xdr:cNvPr id="4" name="図 3">
          <a:extLst>
            <a:ext uri="{FF2B5EF4-FFF2-40B4-BE49-F238E27FC236}">
              <a16:creationId xmlns:a16="http://schemas.microsoft.com/office/drawing/2014/main" id="{99C309AB-202E-4608-80F1-4F901972EB78}"/>
            </a:ext>
          </a:extLst>
        </xdr:cNvPr>
        <xdr:cNvPicPr>
          <a:picLocks noChangeAspect="1" noChangeArrowheads="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t="-11719" b="-2487"/>
        <a:stretch/>
      </xdr:blipFill>
      <xdr:spPr bwMode="auto">
        <a:xfrm>
          <a:off x="1550609" y="6426200"/>
          <a:ext cx="1280886" cy="927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12</xdr:col>
      <xdr:colOff>13817</xdr:colOff>
      <xdr:row>19</xdr:row>
      <xdr:rowOff>108858</xdr:rowOff>
    </xdr:from>
    <xdr:to>
      <xdr:col>16</xdr:col>
      <xdr:colOff>3748</xdr:colOff>
      <xdr:row>21</xdr:row>
      <xdr:rowOff>43766</xdr:rowOff>
    </xdr:to>
    <xdr:pic>
      <xdr:nvPicPr>
        <xdr:cNvPr id="5" name="図 4">
          <a:extLst>
            <a:ext uri="{FF2B5EF4-FFF2-40B4-BE49-F238E27FC236}">
              <a16:creationId xmlns:a16="http://schemas.microsoft.com/office/drawing/2014/main" id="{9D58FC8D-36A7-4078-B89F-1E725117FC55}"/>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t="9045" b="22210"/>
        <a:stretch/>
      </xdr:blipFill>
      <xdr:spPr bwMode="auto">
        <a:xfrm>
          <a:off x="4357217" y="6557736"/>
          <a:ext cx="1437731" cy="6175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6</xdr:col>
      <xdr:colOff>120951</xdr:colOff>
      <xdr:row>23</xdr:row>
      <xdr:rowOff>259066</xdr:rowOff>
    </xdr:from>
    <xdr:to>
      <xdr:col>9</xdr:col>
      <xdr:colOff>152701</xdr:colOff>
      <xdr:row>26</xdr:row>
      <xdr:rowOff>325496</xdr:rowOff>
    </xdr:to>
    <xdr:pic>
      <xdr:nvPicPr>
        <xdr:cNvPr id="6" name="図 5">
          <a:extLst>
            <a:ext uri="{FF2B5EF4-FFF2-40B4-BE49-F238E27FC236}">
              <a16:creationId xmlns:a16="http://schemas.microsoft.com/office/drawing/2014/main" id="{A386EDFB-EE6D-481A-B7DE-D258E229936E}"/>
            </a:ext>
          </a:extLst>
        </xdr:cNvPr>
        <xdr:cNvPicPr>
          <a:picLocks noChangeAspect="1" noChangeArrowheads="1"/>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l="3976" t="4121" r="1"/>
        <a:stretch/>
      </xdr:blipFill>
      <xdr:spPr bwMode="auto">
        <a:xfrm>
          <a:off x="2292651" y="8054145"/>
          <a:ext cx="1117600" cy="10724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15</xdr:col>
      <xdr:colOff>0</xdr:colOff>
      <xdr:row>23</xdr:row>
      <xdr:rowOff>241512</xdr:rowOff>
    </xdr:from>
    <xdr:to>
      <xdr:col>17</xdr:col>
      <xdr:colOff>58549</xdr:colOff>
      <xdr:row>26</xdr:row>
      <xdr:rowOff>269124</xdr:rowOff>
    </xdr:to>
    <xdr:pic>
      <xdr:nvPicPr>
        <xdr:cNvPr id="7" name="図 6">
          <a:extLst>
            <a:ext uri="{FF2B5EF4-FFF2-40B4-BE49-F238E27FC236}">
              <a16:creationId xmlns:a16="http://schemas.microsoft.com/office/drawing/2014/main" id="{9CBF3BE7-7564-4517-95CC-9F5090E4F25F}"/>
            </a:ext>
          </a:extLst>
        </xdr:cNvPr>
        <xdr:cNvPicPr>
          <a:picLocks noChangeAspect="1" noChangeArrowheads="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l="9723" r="10346"/>
        <a:stretch/>
      </xdr:blipFill>
      <xdr:spPr bwMode="auto">
        <a:xfrm>
          <a:off x="5429250" y="8036591"/>
          <a:ext cx="782449" cy="10372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226784</xdr:colOff>
      <xdr:row>0</xdr:row>
      <xdr:rowOff>290284</xdr:rowOff>
    </xdr:from>
    <xdr:to>
      <xdr:col>18</xdr:col>
      <xdr:colOff>72572</xdr:colOff>
      <xdr:row>8</xdr:row>
      <xdr:rowOff>136071</xdr:rowOff>
    </xdr:to>
    <xdr:sp macro="" textlink="">
      <xdr:nvSpPr>
        <xdr:cNvPr id="8" name="正方形/長方形 7">
          <a:extLst>
            <a:ext uri="{FF2B5EF4-FFF2-40B4-BE49-F238E27FC236}">
              <a16:creationId xmlns:a16="http://schemas.microsoft.com/office/drawing/2014/main" id="{4DA7C5FC-CA25-4876-8F42-8947A19FE868}"/>
            </a:ext>
          </a:extLst>
        </xdr:cNvPr>
        <xdr:cNvSpPr/>
      </xdr:nvSpPr>
      <xdr:spPr>
        <a:xfrm>
          <a:off x="226784" y="290284"/>
          <a:ext cx="6360888" cy="2538187"/>
        </a:xfrm>
        <a:prstGeom prst="rect">
          <a:avLst/>
        </a:prstGeom>
        <a:no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editAs="oneCell">
    <xdr:from>
      <xdr:col>15</xdr:col>
      <xdr:colOff>184037</xdr:colOff>
      <xdr:row>5</xdr:row>
      <xdr:rowOff>304459</xdr:rowOff>
    </xdr:from>
    <xdr:to>
      <xdr:col>17</xdr:col>
      <xdr:colOff>278295</xdr:colOff>
      <xdr:row>8</xdr:row>
      <xdr:rowOff>77677</xdr:rowOff>
    </xdr:to>
    <xdr:pic>
      <xdr:nvPicPr>
        <xdr:cNvPr id="10" name="図 9">
          <a:extLst>
            <a:ext uri="{FF2B5EF4-FFF2-40B4-BE49-F238E27FC236}">
              <a16:creationId xmlns:a16="http://schemas.microsoft.com/office/drawing/2014/main" id="{C32D429B-1009-4449-B7EF-AAC359B5EF0B}"/>
            </a:ext>
          </a:extLst>
        </xdr:cNvPr>
        <xdr:cNvPicPr>
          <a:picLocks noChangeAspect="1" noChangeArrowheads="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6077" t="9709" r="5526" b="6085"/>
        <a:stretch/>
      </xdr:blipFill>
      <xdr:spPr bwMode="auto">
        <a:xfrm>
          <a:off x="5613287" y="1987209"/>
          <a:ext cx="818158" cy="7828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9</xdr:col>
      <xdr:colOff>105834</xdr:colOff>
      <xdr:row>0</xdr:row>
      <xdr:rowOff>370417</xdr:rowOff>
    </xdr:from>
    <xdr:to>
      <xdr:col>16</xdr:col>
      <xdr:colOff>740833</xdr:colOff>
      <xdr:row>16</xdr:row>
      <xdr:rowOff>31750</xdr:rowOff>
    </xdr:to>
    <xdr:graphicFrame macro="">
      <xdr:nvGraphicFramePr>
        <xdr:cNvPr id="3" name="グラフ 2">
          <a:extLst>
            <a:ext uri="{FF2B5EF4-FFF2-40B4-BE49-F238E27FC236}">
              <a16:creationId xmlns:a16="http://schemas.microsoft.com/office/drawing/2014/main" id="{0B82DCC7-C69B-47E5-B533-262662405F2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xdr:col>
      <xdr:colOff>108857</xdr:colOff>
      <xdr:row>4</xdr:row>
      <xdr:rowOff>19050</xdr:rowOff>
    </xdr:from>
    <xdr:to>
      <xdr:col>4</xdr:col>
      <xdr:colOff>232682</xdr:colOff>
      <xdr:row>4</xdr:row>
      <xdr:rowOff>19050</xdr:rowOff>
    </xdr:to>
    <xdr:cxnSp macro="">
      <xdr:nvCxnSpPr>
        <xdr:cNvPr id="2" name="直線矢印コネクタ 1">
          <a:extLst>
            <a:ext uri="{FF2B5EF4-FFF2-40B4-BE49-F238E27FC236}">
              <a16:creationId xmlns:a16="http://schemas.microsoft.com/office/drawing/2014/main" id="{00000000-0008-0000-0500-000002000000}"/>
            </a:ext>
          </a:extLst>
        </xdr:cNvPr>
        <xdr:cNvCxnSpPr/>
      </xdr:nvCxnSpPr>
      <xdr:spPr bwMode="auto">
        <a:xfrm rot="10800000" flipV="1">
          <a:off x="1556657" y="723900"/>
          <a:ext cx="606425"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508000</xdr:colOff>
      <xdr:row>4</xdr:row>
      <xdr:rowOff>47625</xdr:rowOff>
    </xdr:from>
    <xdr:to>
      <xdr:col>3</xdr:col>
      <xdr:colOff>508000</xdr:colOff>
      <xdr:row>37</xdr:row>
      <xdr:rowOff>15875</xdr:rowOff>
    </xdr:to>
    <xdr:cxnSp macro="">
      <xdr:nvCxnSpPr>
        <xdr:cNvPr id="3" name="直線コネクタ 2">
          <a:extLst>
            <a:ext uri="{FF2B5EF4-FFF2-40B4-BE49-F238E27FC236}">
              <a16:creationId xmlns:a16="http://schemas.microsoft.com/office/drawing/2014/main" id="{00000000-0008-0000-0500-000003000000}"/>
            </a:ext>
          </a:extLst>
        </xdr:cNvPr>
        <xdr:cNvCxnSpPr/>
      </xdr:nvCxnSpPr>
      <xdr:spPr bwMode="auto">
        <a:xfrm>
          <a:off x="1930400" y="752475"/>
          <a:ext cx="0" cy="79565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24</xdr:row>
      <xdr:rowOff>19049</xdr:rowOff>
    </xdr:from>
    <xdr:to>
      <xdr:col>4</xdr:col>
      <xdr:colOff>355147</xdr:colOff>
      <xdr:row>24</xdr:row>
      <xdr:rowOff>19049</xdr:rowOff>
    </xdr:to>
    <xdr:cxnSp macro="">
      <xdr:nvCxnSpPr>
        <xdr:cNvPr id="4" name="直線コネクタ 3">
          <a:extLst>
            <a:ext uri="{FF2B5EF4-FFF2-40B4-BE49-F238E27FC236}">
              <a16:creationId xmlns:a16="http://schemas.microsoft.com/office/drawing/2014/main" id="{00000000-0008-0000-0500-000004000000}"/>
            </a:ext>
          </a:extLst>
        </xdr:cNvPr>
        <xdr:cNvCxnSpPr/>
      </xdr:nvCxnSpPr>
      <xdr:spPr bwMode="auto">
        <a:xfrm>
          <a:off x="1930400" y="5422899"/>
          <a:ext cx="35514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37</xdr:row>
      <xdr:rowOff>17145</xdr:rowOff>
    </xdr:from>
    <xdr:to>
      <xdr:col>4</xdr:col>
      <xdr:colOff>363309</xdr:colOff>
      <xdr:row>37</xdr:row>
      <xdr:rowOff>17145</xdr:rowOff>
    </xdr:to>
    <xdr:cxnSp macro="">
      <xdr:nvCxnSpPr>
        <xdr:cNvPr id="5" name="直線コネクタ 4">
          <a:extLst>
            <a:ext uri="{FF2B5EF4-FFF2-40B4-BE49-F238E27FC236}">
              <a16:creationId xmlns:a16="http://schemas.microsoft.com/office/drawing/2014/main" id="{00000000-0008-0000-0500-000005000000}"/>
            </a:ext>
          </a:extLst>
        </xdr:cNvPr>
        <xdr:cNvCxnSpPr/>
      </xdr:nvCxnSpPr>
      <xdr:spPr bwMode="auto">
        <a:xfrm>
          <a:off x="1930400" y="8710295"/>
          <a:ext cx="363309"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174625</xdr:colOff>
      <xdr:row>12</xdr:row>
      <xdr:rowOff>63500</xdr:rowOff>
    </xdr:from>
    <xdr:to>
      <xdr:col>1</xdr:col>
      <xdr:colOff>174628</xdr:colOff>
      <xdr:row>13</xdr:row>
      <xdr:rowOff>154214</xdr:rowOff>
    </xdr:to>
    <xdr:cxnSp macro="">
      <xdr:nvCxnSpPr>
        <xdr:cNvPr id="6" name="直線矢印コネクタ 5">
          <a:extLst>
            <a:ext uri="{FF2B5EF4-FFF2-40B4-BE49-F238E27FC236}">
              <a16:creationId xmlns:a16="http://schemas.microsoft.com/office/drawing/2014/main" id="{00000000-0008-0000-0500-000006000000}"/>
            </a:ext>
          </a:extLst>
        </xdr:cNvPr>
        <xdr:cNvCxnSpPr/>
      </xdr:nvCxnSpPr>
      <xdr:spPr>
        <a:xfrm flipV="1">
          <a:off x="657225" y="2647950"/>
          <a:ext cx="3" cy="32566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174625</xdr:colOff>
      <xdr:row>6</xdr:row>
      <xdr:rowOff>63500</xdr:rowOff>
    </xdr:from>
    <xdr:to>
      <xdr:col>1</xdr:col>
      <xdr:colOff>174628</xdr:colOff>
      <xdr:row>7</xdr:row>
      <xdr:rowOff>154214</xdr:rowOff>
    </xdr:to>
    <xdr:cxnSp macro="">
      <xdr:nvCxnSpPr>
        <xdr:cNvPr id="7" name="直線矢印コネクタ 6">
          <a:extLst>
            <a:ext uri="{FF2B5EF4-FFF2-40B4-BE49-F238E27FC236}">
              <a16:creationId xmlns:a16="http://schemas.microsoft.com/office/drawing/2014/main" id="{00000000-0008-0000-0500-000007000000}"/>
            </a:ext>
          </a:extLst>
        </xdr:cNvPr>
        <xdr:cNvCxnSpPr/>
      </xdr:nvCxnSpPr>
      <xdr:spPr>
        <a:xfrm flipV="1">
          <a:off x="657225" y="1238250"/>
          <a:ext cx="3" cy="32566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xdr:row>
      <xdr:rowOff>19049</xdr:rowOff>
    </xdr:from>
    <xdr:to>
      <xdr:col>4</xdr:col>
      <xdr:colOff>355147</xdr:colOff>
      <xdr:row>10</xdr:row>
      <xdr:rowOff>19049</xdr:rowOff>
    </xdr:to>
    <xdr:cxnSp macro="">
      <xdr:nvCxnSpPr>
        <xdr:cNvPr id="8" name="直線コネクタ 7">
          <a:extLst>
            <a:ext uri="{FF2B5EF4-FFF2-40B4-BE49-F238E27FC236}">
              <a16:creationId xmlns:a16="http://schemas.microsoft.com/office/drawing/2014/main" id="{00000000-0008-0000-0500-000008000000}"/>
            </a:ext>
          </a:extLst>
        </xdr:cNvPr>
        <xdr:cNvCxnSpPr/>
      </xdr:nvCxnSpPr>
      <xdr:spPr bwMode="auto">
        <a:xfrm>
          <a:off x="1930400" y="2133599"/>
          <a:ext cx="35514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30</xdr:row>
      <xdr:rowOff>19049</xdr:rowOff>
    </xdr:from>
    <xdr:to>
      <xdr:col>4</xdr:col>
      <xdr:colOff>355147</xdr:colOff>
      <xdr:row>30</xdr:row>
      <xdr:rowOff>19049</xdr:rowOff>
    </xdr:to>
    <xdr:cxnSp macro="">
      <xdr:nvCxnSpPr>
        <xdr:cNvPr id="9" name="直線コネクタ 8">
          <a:extLst>
            <a:ext uri="{FF2B5EF4-FFF2-40B4-BE49-F238E27FC236}">
              <a16:creationId xmlns:a16="http://schemas.microsoft.com/office/drawing/2014/main" id="{00000000-0008-0000-0500-000009000000}"/>
            </a:ext>
          </a:extLst>
        </xdr:cNvPr>
        <xdr:cNvCxnSpPr/>
      </xdr:nvCxnSpPr>
      <xdr:spPr bwMode="auto">
        <a:xfrm>
          <a:off x="1930400" y="6832599"/>
          <a:ext cx="35514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4</xdr:row>
      <xdr:rowOff>19049</xdr:rowOff>
    </xdr:from>
    <xdr:to>
      <xdr:col>8</xdr:col>
      <xdr:colOff>355147</xdr:colOff>
      <xdr:row>4</xdr:row>
      <xdr:rowOff>19049</xdr:rowOff>
    </xdr:to>
    <xdr:cxnSp macro="">
      <xdr:nvCxnSpPr>
        <xdr:cNvPr id="10" name="直線コネクタ 9">
          <a:extLst>
            <a:ext uri="{FF2B5EF4-FFF2-40B4-BE49-F238E27FC236}">
              <a16:creationId xmlns:a16="http://schemas.microsoft.com/office/drawing/2014/main" id="{00000000-0008-0000-0500-00000A000000}"/>
            </a:ext>
          </a:extLst>
        </xdr:cNvPr>
        <xdr:cNvCxnSpPr/>
      </xdr:nvCxnSpPr>
      <xdr:spPr bwMode="auto">
        <a:xfrm>
          <a:off x="3860800" y="723899"/>
          <a:ext cx="35514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10</xdr:row>
      <xdr:rowOff>19049</xdr:rowOff>
    </xdr:from>
    <xdr:to>
      <xdr:col>8</xdr:col>
      <xdr:colOff>355147</xdr:colOff>
      <xdr:row>10</xdr:row>
      <xdr:rowOff>19049</xdr:rowOff>
    </xdr:to>
    <xdr:cxnSp macro="">
      <xdr:nvCxnSpPr>
        <xdr:cNvPr id="11" name="直線コネクタ 10">
          <a:extLst>
            <a:ext uri="{FF2B5EF4-FFF2-40B4-BE49-F238E27FC236}">
              <a16:creationId xmlns:a16="http://schemas.microsoft.com/office/drawing/2014/main" id="{00000000-0008-0000-0500-00000B000000}"/>
            </a:ext>
          </a:extLst>
        </xdr:cNvPr>
        <xdr:cNvCxnSpPr/>
      </xdr:nvCxnSpPr>
      <xdr:spPr bwMode="auto">
        <a:xfrm>
          <a:off x="3860800" y="2133599"/>
          <a:ext cx="35514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24</xdr:row>
      <xdr:rowOff>19049</xdr:rowOff>
    </xdr:from>
    <xdr:to>
      <xdr:col>8</xdr:col>
      <xdr:colOff>355147</xdr:colOff>
      <xdr:row>24</xdr:row>
      <xdr:rowOff>19049</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3860800" y="5422899"/>
          <a:ext cx="35514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30</xdr:row>
      <xdr:rowOff>19049</xdr:rowOff>
    </xdr:from>
    <xdr:to>
      <xdr:col>8</xdr:col>
      <xdr:colOff>355147</xdr:colOff>
      <xdr:row>30</xdr:row>
      <xdr:rowOff>19049</xdr:rowOff>
    </xdr:to>
    <xdr:cxnSp macro="">
      <xdr:nvCxnSpPr>
        <xdr:cNvPr id="13" name="直線コネクタ 12">
          <a:extLst>
            <a:ext uri="{FF2B5EF4-FFF2-40B4-BE49-F238E27FC236}">
              <a16:creationId xmlns:a16="http://schemas.microsoft.com/office/drawing/2014/main" id="{00000000-0008-0000-0500-00000D000000}"/>
            </a:ext>
          </a:extLst>
        </xdr:cNvPr>
        <xdr:cNvCxnSpPr/>
      </xdr:nvCxnSpPr>
      <xdr:spPr bwMode="auto">
        <a:xfrm>
          <a:off x="3860800" y="6832599"/>
          <a:ext cx="35514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37</xdr:row>
      <xdr:rowOff>19049</xdr:rowOff>
    </xdr:from>
    <xdr:to>
      <xdr:col>8</xdr:col>
      <xdr:colOff>355147</xdr:colOff>
      <xdr:row>37</xdr:row>
      <xdr:rowOff>19049</xdr:rowOff>
    </xdr:to>
    <xdr:cxnSp macro="">
      <xdr:nvCxnSpPr>
        <xdr:cNvPr id="14" name="直線コネクタ 13">
          <a:extLst>
            <a:ext uri="{FF2B5EF4-FFF2-40B4-BE49-F238E27FC236}">
              <a16:creationId xmlns:a16="http://schemas.microsoft.com/office/drawing/2014/main" id="{00000000-0008-0000-0500-00000E000000}"/>
            </a:ext>
          </a:extLst>
        </xdr:cNvPr>
        <xdr:cNvCxnSpPr/>
      </xdr:nvCxnSpPr>
      <xdr:spPr bwMode="auto">
        <a:xfrm>
          <a:off x="3860800" y="8712199"/>
          <a:ext cx="35514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16</xdr:row>
      <xdr:rowOff>19049</xdr:rowOff>
    </xdr:from>
    <xdr:to>
      <xdr:col>4</xdr:col>
      <xdr:colOff>355147</xdr:colOff>
      <xdr:row>16</xdr:row>
      <xdr:rowOff>19049</xdr:rowOff>
    </xdr:to>
    <xdr:cxnSp macro="">
      <xdr:nvCxnSpPr>
        <xdr:cNvPr id="15" name="直線コネクタ 14">
          <a:extLst>
            <a:ext uri="{FF2B5EF4-FFF2-40B4-BE49-F238E27FC236}">
              <a16:creationId xmlns:a16="http://schemas.microsoft.com/office/drawing/2014/main" id="{00000000-0008-0000-0500-00000F000000}"/>
            </a:ext>
          </a:extLst>
        </xdr:cNvPr>
        <xdr:cNvCxnSpPr/>
      </xdr:nvCxnSpPr>
      <xdr:spPr bwMode="auto">
        <a:xfrm>
          <a:off x="1930400" y="3543299"/>
          <a:ext cx="35514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16</xdr:row>
      <xdr:rowOff>19049</xdr:rowOff>
    </xdr:from>
    <xdr:to>
      <xdr:col>8</xdr:col>
      <xdr:colOff>355147</xdr:colOff>
      <xdr:row>16</xdr:row>
      <xdr:rowOff>19049</xdr:rowOff>
    </xdr:to>
    <xdr:cxnSp macro="">
      <xdr:nvCxnSpPr>
        <xdr:cNvPr id="16" name="直線コネクタ 15">
          <a:extLst>
            <a:ext uri="{FF2B5EF4-FFF2-40B4-BE49-F238E27FC236}">
              <a16:creationId xmlns:a16="http://schemas.microsoft.com/office/drawing/2014/main" id="{00000000-0008-0000-0500-000010000000}"/>
            </a:ext>
          </a:extLst>
        </xdr:cNvPr>
        <xdr:cNvCxnSpPr/>
      </xdr:nvCxnSpPr>
      <xdr:spPr bwMode="auto">
        <a:xfrm>
          <a:off x="3860800" y="3543299"/>
          <a:ext cx="35514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95257</xdr:colOff>
      <xdr:row>4</xdr:row>
      <xdr:rowOff>15875</xdr:rowOff>
    </xdr:from>
    <xdr:to>
      <xdr:col>20</xdr:col>
      <xdr:colOff>5</xdr:colOff>
      <xdr:row>12</xdr:row>
      <xdr:rowOff>15875</xdr:rowOff>
    </xdr:to>
    <xdr:grpSp>
      <xdr:nvGrpSpPr>
        <xdr:cNvPr id="17" name="グループ化 1">
          <a:extLst>
            <a:ext uri="{FF2B5EF4-FFF2-40B4-BE49-F238E27FC236}">
              <a16:creationId xmlns:a16="http://schemas.microsoft.com/office/drawing/2014/main" id="{00000000-0008-0000-0500-000011000000}"/>
            </a:ext>
          </a:extLst>
        </xdr:cNvPr>
        <xdr:cNvGrpSpPr>
          <a:grpSpLocks/>
        </xdr:cNvGrpSpPr>
      </xdr:nvGrpSpPr>
      <xdr:grpSpPr bwMode="auto">
        <a:xfrm>
          <a:off x="8814714" y="799646"/>
          <a:ext cx="797377" cy="1567543"/>
          <a:chOff x="9763125" y="4554008"/>
          <a:chExt cx="967986" cy="1588111"/>
        </a:xfrm>
      </xdr:grpSpPr>
      <xdr:cxnSp macro="">
        <xdr:nvCxnSpPr>
          <xdr:cNvPr id="18" name="直線矢印コネクタ 17">
            <a:extLst>
              <a:ext uri="{FF2B5EF4-FFF2-40B4-BE49-F238E27FC236}">
                <a16:creationId xmlns:a16="http://schemas.microsoft.com/office/drawing/2014/main" id="{00000000-0008-0000-0500-000012000000}"/>
              </a:ext>
            </a:extLst>
          </xdr:cNvPr>
          <xdr:cNvCxnSpPr/>
        </xdr:nvCxnSpPr>
        <xdr:spPr>
          <a:xfrm flipH="1">
            <a:off x="9763125" y="4554008"/>
            <a:ext cx="967983" cy="211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a:extLst>
              <a:ext uri="{FF2B5EF4-FFF2-40B4-BE49-F238E27FC236}">
                <a16:creationId xmlns:a16="http://schemas.microsoft.com/office/drawing/2014/main" id="{00000000-0008-0000-0500-000013000000}"/>
              </a:ext>
            </a:extLst>
          </xdr:cNvPr>
          <xdr:cNvCxnSpPr/>
        </xdr:nvCxnSpPr>
        <xdr:spPr>
          <a:xfrm flipH="1">
            <a:off x="10354668" y="4556125"/>
            <a:ext cx="3197" cy="1585994"/>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a:extLst>
              <a:ext uri="{FF2B5EF4-FFF2-40B4-BE49-F238E27FC236}">
                <a16:creationId xmlns:a16="http://schemas.microsoft.com/office/drawing/2014/main" id="{00000000-0008-0000-0500-000014000000}"/>
              </a:ext>
            </a:extLst>
          </xdr:cNvPr>
          <xdr:cNvCxnSpPr/>
        </xdr:nvCxnSpPr>
        <xdr:spPr>
          <a:xfrm>
            <a:off x="10347109" y="5323712"/>
            <a:ext cx="384002" cy="3177"/>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a:off x="10347109" y="6127720"/>
            <a:ext cx="375538" cy="0"/>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18</xdr:col>
      <xdr:colOff>79370</xdr:colOff>
      <xdr:row>19</xdr:row>
      <xdr:rowOff>3175</xdr:rowOff>
    </xdr:from>
    <xdr:to>
      <xdr:col>19</xdr:col>
      <xdr:colOff>444495</xdr:colOff>
      <xdr:row>27</xdr:row>
      <xdr:rowOff>3175</xdr:rowOff>
    </xdr:to>
    <xdr:grpSp>
      <xdr:nvGrpSpPr>
        <xdr:cNvPr id="22" name="グループ化 1">
          <a:extLst>
            <a:ext uri="{FF2B5EF4-FFF2-40B4-BE49-F238E27FC236}">
              <a16:creationId xmlns:a16="http://schemas.microsoft.com/office/drawing/2014/main" id="{00000000-0008-0000-0500-000016000000}"/>
            </a:ext>
          </a:extLst>
        </xdr:cNvPr>
        <xdr:cNvGrpSpPr>
          <a:grpSpLocks/>
        </xdr:cNvGrpSpPr>
      </xdr:nvGrpSpPr>
      <xdr:grpSpPr bwMode="auto">
        <a:xfrm>
          <a:off x="8798827" y="3726089"/>
          <a:ext cx="811439" cy="1567543"/>
          <a:chOff x="9591038" y="4556125"/>
          <a:chExt cx="965837" cy="2064544"/>
        </a:xfrm>
      </xdr:grpSpPr>
      <xdr:cxnSp macro="">
        <xdr:nvCxnSpPr>
          <xdr:cNvPr id="23" name="直線矢印コネクタ 22">
            <a:extLst>
              <a:ext uri="{FF2B5EF4-FFF2-40B4-BE49-F238E27FC236}">
                <a16:creationId xmlns:a16="http://schemas.microsoft.com/office/drawing/2014/main" id="{00000000-0008-0000-0500-000017000000}"/>
              </a:ext>
            </a:extLst>
          </xdr:cNvPr>
          <xdr:cNvCxnSpPr/>
        </xdr:nvCxnSpPr>
        <xdr:spPr>
          <a:xfrm rot="10800000" flipV="1">
            <a:off x="9591038" y="5588397"/>
            <a:ext cx="793750"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rot="5400000">
            <a:off x="9127728" y="5584129"/>
            <a:ext cx="2064544" cy="8535"/>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a:off x="10164267" y="5588397"/>
            <a:ext cx="392608"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a:extLst>
              <a:ext uri="{FF2B5EF4-FFF2-40B4-BE49-F238E27FC236}">
                <a16:creationId xmlns:a16="http://schemas.microsoft.com/office/drawing/2014/main" id="{00000000-0008-0000-0500-00001A000000}"/>
              </a:ext>
            </a:extLst>
          </xdr:cNvPr>
          <xdr:cNvCxnSpPr/>
        </xdr:nvCxnSpPr>
        <xdr:spPr>
          <a:xfrm>
            <a:off x="10164267" y="6604153"/>
            <a:ext cx="375538" cy="0"/>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19</xdr:col>
      <xdr:colOff>84664</xdr:colOff>
      <xdr:row>19</xdr:row>
      <xdr:rowOff>15875</xdr:rowOff>
    </xdr:from>
    <xdr:to>
      <xdr:col>19</xdr:col>
      <xdr:colOff>480664</xdr:colOff>
      <xdr:row>19</xdr:row>
      <xdr:rowOff>15875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9334497" y="4016375"/>
          <a:ext cx="3960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101015</xdr:colOff>
      <xdr:row>37</xdr:row>
      <xdr:rowOff>175846</xdr:rowOff>
    </xdr:from>
    <xdr:to>
      <xdr:col>19</xdr:col>
      <xdr:colOff>166077</xdr:colOff>
      <xdr:row>37</xdr:row>
      <xdr:rowOff>178942</xdr:rowOff>
    </xdr:to>
    <xdr:cxnSp macro="">
      <xdr:nvCxnSpPr>
        <xdr:cNvPr id="28" name="直線矢印コネクタ 27">
          <a:extLst>
            <a:ext uri="{FF2B5EF4-FFF2-40B4-BE49-F238E27FC236}">
              <a16:creationId xmlns:a16="http://schemas.microsoft.com/office/drawing/2014/main" id="{559A4D71-3410-46AB-966C-322130EDC268}"/>
            </a:ext>
          </a:extLst>
        </xdr:cNvPr>
        <xdr:cNvCxnSpPr/>
      </xdr:nvCxnSpPr>
      <xdr:spPr bwMode="auto">
        <a:xfrm flipH="1">
          <a:off x="8727246" y="7224346"/>
          <a:ext cx="509562" cy="309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165359</xdr:colOff>
      <xdr:row>37</xdr:row>
      <xdr:rowOff>173349</xdr:rowOff>
    </xdr:from>
    <xdr:to>
      <xdr:col>19</xdr:col>
      <xdr:colOff>168325</xdr:colOff>
      <xdr:row>39</xdr:row>
      <xdr:rowOff>86630</xdr:rowOff>
    </xdr:to>
    <xdr:cxnSp macro="">
      <xdr:nvCxnSpPr>
        <xdr:cNvPr id="29" name="直線コネクタ 28">
          <a:extLst>
            <a:ext uri="{FF2B5EF4-FFF2-40B4-BE49-F238E27FC236}">
              <a16:creationId xmlns:a16="http://schemas.microsoft.com/office/drawing/2014/main" id="{023368D0-E263-47DC-A5FA-EE2E56BE79B5}"/>
            </a:ext>
          </a:extLst>
        </xdr:cNvPr>
        <xdr:cNvCxnSpPr/>
      </xdr:nvCxnSpPr>
      <xdr:spPr bwMode="auto">
        <a:xfrm flipV="1">
          <a:off x="9236090" y="7221849"/>
          <a:ext cx="2966" cy="29428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166861</xdr:colOff>
      <xdr:row>39</xdr:row>
      <xdr:rowOff>82957</xdr:rowOff>
    </xdr:from>
    <xdr:to>
      <xdr:col>19</xdr:col>
      <xdr:colOff>390769</xdr:colOff>
      <xdr:row>39</xdr:row>
      <xdr:rowOff>83038</xdr:rowOff>
    </xdr:to>
    <xdr:cxnSp macro="">
      <xdr:nvCxnSpPr>
        <xdr:cNvPr id="34" name="直線コネクタ 33">
          <a:extLst>
            <a:ext uri="{FF2B5EF4-FFF2-40B4-BE49-F238E27FC236}">
              <a16:creationId xmlns:a16="http://schemas.microsoft.com/office/drawing/2014/main" id="{28BB52FC-9A47-467C-83E2-664CDB819BE1}"/>
            </a:ext>
          </a:extLst>
        </xdr:cNvPr>
        <xdr:cNvCxnSpPr/>
      </xdr:nvCxnSpPr>
      <xdr:spPr bwMode="auto">
        <a:xfrm flipH="1" flipV="1">
          <a:off x="9237592" y="7512457"/>
          <a:ext cx="223908" cy="8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108432</xdr:colOff>
      <xdr:row>31</xdr:row>
      <xdr:rowOff>53731</xdr:rowOff>
    </xdr:from>
    <xdr:to>
      <xdr:col>19</xdr:col>
      <xdr:colOff>434730</xdr:colOff>
      <xdr:row>38</xdr:row>
      <xdr:rowOff>187326</xdr:rowOff>
    </xdr:to>
    <xdr:grpSp>
      <xdr:nvGrpSpPr>
        <xdr:cNvPr id="37" name="グループ化 1">
          <a:extLst>
            <a:ext uri="{FF2B5EF4-FFF2-40B4-BE49-F238E27FC236}">
              <a16:creationId xmlns:a16="http://schemas.microsoft.com/office/drawing/2014/main" id="{E944DD75-7ADF-40DD-85B8-FADE5CF4DA5D}"/>
            </a:ext>
          </a:extLst>
        </xdr:cNvPr>
        <xdr:cNvGrpSpPr>
          <a:grpSpLocks/>
        </xdr:cNvGrpSpPr>
      </xdr:nvGrpSpPr>
      <xdr:grpSpPr bwMode="auto">
        <a:xfrm>
          <a:off x="8827889" y="6127960"/>
          <a:ext cx="772612" cy="1505195"/>
          <a:chOff x="9680467" y="4556125"/>
          <a:chExt cx="881998" cy="2064544"/>
        </a:xfrm>
      </xdr:grpSpPr>
      <xdr:cxnSp macro="">
        <xdr:nvCxnSpPr>
          <xdr:cNvPr id="38" name="直線矢印コネクタ 37">
            <a:extLst>
              <a:ext uri="{FF2B5EF4-FFF2-40B4-BE49-F238E27FC236}">
                <a16:creationId xmlns:a16="http://schemas.microsoft.com/office/drawing/2014/main" id="{FCD34B6F-2127-4D24-A587-B4BD3CA17586}"/>
              </a:ext>
            </a:extLst>
          </xdr:cNvPr>
          <xdr:cNvCxnSpPr/>
        </xdr:nvCxnSpPr>
        <xdr:spPr>
          <a:xfrm flipH="1">
            <a:off x="9680467" y="5841524"/>
            <a:ext cx="837285" cy="807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B8596804-E2C1-4A72-BEE3-9C8EBEEF3F76}"/>
              </a:ext>
            </a:extLst>
          </xdr:cNvPr>
          <xdr:cNvCxnSpPr/>
        </xdr:nvCxnSpPr>
        <xdr:spPr>
          <a:xfrm rot="5400000">
            <a:off x="9127728" y="5584129"/>
            <a:ext cx="2064544" cy="8535"/>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40" name="直線コネクタ 39">
            <a:extLst>
              <a:ext uri="{FF2B5EF4-FFF2-40B4-BE49-F238E27FC236}">
                <a16:creationId xmlns:a16="http://schemas.microsoft.com/office/drawing/2014/main" id="{8F1D4561-289F-4215-9ABF-DD17A9F3A1D9}"/>
              </a:ext>
            </a:extLst>
          </xdr:cNvPr>
          <xdr:cNvCxnSpPr/>
        </xdr:nvCxnSpPr>
        <xdr:spPr>
          <a:xfrm>
            <a:off x="10169857" y="4571077"/>
            <a:ext cx="392608"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DD056D27-CB28-4C48-BFB9-238FB2FDE40E}"/>
              </a:ext>
            </a:extLst>
          </xdr:cNvPr>
          <xdr:cNvCxnSpPr/>
        </xdr:nvCxnSpPr>
        <xdr:spPr>
          <a:xfrm>
            <a:off x="10153089" y="6617900"/>
            <a:ext cx="375538" cy="0"/>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31738</xdr:colOff>
      <xdr:row>11</xdr:row>
      <xdr:rowOff>141803</xdr:rowOff>
    </xdr:from>
    <xdr:to>
      <xdr:col>11</xdr:col>
      <xdr:colOff>518572</xdr:colOff>
      <xdr:row>16</xdr:row>
      <xdr:rowOff>332120</xdr:rowOff>
    </xdr:to>
    <xdr:graphicFrame macro="">
      <xdr:nvGraphicFramePr>
        <xdr:cNvPr id="4" name="グラフ 3">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597948</xdr:colOff>
      <xdr:row>11</xdr:row>
      <xdr:rowOff>143920</xdr:rowOff>
    </xdr:from>
    <xdr:to>
      <xdr:col>14</xdr:col>
      <xdr:colOff>248699</xdr:colOff>
      <xdr:row>16</xdr:row>
      <xdr:rowOff>328084</xdr:rowOff>
    </xdr:to>
    <xdr:graphicFrame macro="">
      <xdr:nvGraphicFramePr>
        <xdr:cNvPr id="5" name="グラフ 4">
          <a:extLst>
            <a:ext uri="{FF2B5EF4-FFF2-40B4-BE49-F238E27FC236}">
              <a16:creationId xmlns:a16="http://schemas.microsoft.com/office/drawing/2014/main" id="{00000000-0008-0000-0600-000005000000}"/>
            </a:ext>
            <a:ext uri="{147F2762-F138-4A5C-976F-8EAC2B608ADB}">
              <a16:predDERef xmlns:a16="http://schemas.microsoft.com/office/drawing/2014/main" pre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291045</xdr:colOff>
      <xdr:row>11</xdr:row>
      <xdr:rowOff>143919</xdr:rowOff>
    </xdr:from>
    <xdr:to>
      <xdr:col>16</xdr:col>
      <xdr:colOff>777880</xdr:colOff>
      <xdr:row>16</xdr:row>
      <xdr:rowOff>328083</xdr:rowOff>
    </xdr:to>
    <xdr:graphicFrame macro="">
      <xdr:nvGraphicFramePr>
        <xdr:cNvPr id="6" name="グラフ 5">
          <a:extLst>
            <a:ext uri="{FF2B5EF4-FFF2-40B4-BE49-F238E27FC236}">
              <a16:creationId xmlns:a16="http://schemas.microsoft.com/office/drawing/2014/main" id="{00000000-0008-0000-0600-000006000000}"/>
            </a:ext>
            <a:ext uri="{147F2762-F138-4A5C-976F-8EAC2B608ADB}">
              <a16:predDERef xmlns:a16="http://schemas.microsoft.com/office/drawing/2014/main" pred="{00000000-0008-0000-06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0</xdr:colOff>
      <xdr:row>2</xdr:row>
      <xdr:rowOff>0</xdr:rowOff>
    </xdr:from>
    <xdr:to>
      <xdr:col>16</xdr:col>
      <xdr:colOff>647389</xdr:colOff>
      <xdr:row>10</xdr:row>
      <xdr:rowOff>11546</xdr:rowOff>
    </xdr:to>
    <xdr:graphicFrame macro="">
      <xdr:nvGraphicFramePr>
        <xdr:cNvPr id="7" name="グラフ 6">
          <a:extLst>
            <a:ext uri="{FF2B5EF4-FFF2-40B4-BE49-F238E27FC236}">
              <a16:creationId xmlns:a16="http://schemas.microsoft.com/office/drawing/2014/main" id="{94D09B6D-A7C5-4429-B0BA-703F256EE784}"/>
            </a:ext>
            <a:ext uri="{147F2762-F138-4A5C-976F-8EAC2B608ADB}">
              <a16:predDERef xmlns:a16="http://schemas.microsoft.com/office/drawing/2014/main" pred="{00000000-0008-0000-06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780142</xdr:colOff>
      <xdr:row>1</xdr:row>
      <xdr:rowOff>81646</xdr:rowOff>
    </xdr:from>
    <xdr:to>
      <xdr:col>16</xdr:col>
      <xdr:colOff>780141</xdr:colOff>
      <xdr:row>6</xdr:row>
      <xdr:rowOff>381004</xdr:rowOff>
    </xdr:to>
    <xdr:graphicFrame macro="">
      <xdr:nvGraphicFramePr>
        <xdr:cNvPr id="2" name="グラフ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495904</xdr:colOff>
      <xdr:row>11</xdr:row>
      <xdr:rowOff>217724</xdr:rowOff>
    </xdr:from>
    <xdr:to>
      <xdr:col>16</xdr:col>
      <xdr:colOff>730250</xdr:colOff>
      <xdr:row>18</xdr:row>
      <xdr:rowOff>381000</xdr:rowOff>
    </xdr:to>
    <xdr:graphicFrame macro="">
      <xdr:nvGraphicFramePr>
        <xdr:cNvPr id="3" name="グラフ 2">
          <a:extLst>
            <a:ext uri="{FF2B5EF4-FFF2-40B4-BE49-F238E27FC236}">
              <a16:creationId xmlns:a16="http://schemas.microsoft.com/office/drawing/2014/main" id="{00000000-0008-0000-0700-000003000000}"/>
            </a:ext>
            <a:ext uri="{147F2762-F138-4A5C-976F-8EAC2B608ADB}">
              <a16:predDERef xmlns:a16="http://schemas.microsoft.com/office/drawing/2014/main" pre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18</xdr:col>
      <xdr:colOff>189769</xdr:colOff>
      <xdr:row>15</xdr:row>
      <xdr:rowOff>306551</xdr:rowOff>
    </xdr:from>
    <xdr:to>
      <xdr:col>21</xdr:col>
      <xdr:colOff>145976</xdr:colOff>
      <xdr:row>17</xdr:row>
      <xdr:rowOff>36493</xdr:rowOff>
    </xdr:to>
    <xdr:sp macro="" textlink="">
      <xdr:nvSpPr>
        <xdr:cNvPr id="2" name="矢印: 右 1">
          <a:extLst>
            <a:ext uri="{FF2B5EF4-FFF2-40B4-BE49-F238E27FC236}">
              <a16:creationId xmlns:a16="http://schemas.microsoft.com/office/drawing/2014/main" id="{940912A6-7A8C-459D-BBC3-707F94002058}"/>
            </a:ext>
          </a:extLst>
        </xdr:cNvPr>
        <xdr:cNvSpPr/>
      </xdr:nvSpPr>
      <xdr:spPr>
        <a:xfrm>
          <a:off x="4333144" y="6735926"/>
          <a:ext cx="642007" cy="58719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146665</xdr:colOff>
      <xdr:row>23</xdr:row>
      <xdr:rowOff>112316</xdr:rowOff>
    </xdr:from>
    <xdr:to>
      <xdr:col>21</xdr:col>
      <xdr:colOff>175859</xdr:colOff>
      <xdr:row>24</xdr:row>
      <xdr:rowOff>275553</xdr:rowOff>
    </xdr:to>
    <xdr:sp macro="" textlink="">
      <xdr:nvSpPr>
        <xdr:cNvPr id="3" name="矢印: 右 2">
          <a:extLst>
            <a:ext uri="{FF2B5EF4-FFF2-40B4-BE49-F238E27FC236}">
              <a16:creationId xmlns:a16="http://schemas.microsoft.com/office/drawing/2014/main" id="{DC0DCD01-44AA-46BA-BCAC-5D41D657E3FB}"/>
            </a:ext>
          </a:extLst>
        </xdr:cNvPr>
        <xdr:cNvSpPr/>
      </xdr:nvSpPr>
      <xdr:spPr>
        <a:xfrm>
          <a:off x="3375640" y="9970691"/>
          <a:ext cx="1629394" cy="59186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124080</xdr:colOff>
      <xdr:row>21</xdr:row>
      <xdr:rowOff>36495</xdr:rowOff>
    </xdr:from>
    <xdr:to>
      <xdr:col>34</xdr:col>
      <xdr:colOff>124080</xdr:colOff>
      <xdr:row>21</xdr:row>
      <xdr:rowOff>291954</xdr:rowOff>
    </xdr:to>
    <xdr:cxnSp macro="">
      <xdr:nvCxnSpPr>
        <xdr:cNvPr id="4" name="直線矢印コネクタ 3">
          <a:extLst>
            <a:ext uri="{FF2B5EF4-FFF2-40B4-BE49-F238E27FC236}">
              <a16:creationId xmlns:a16="http://schemas.microsoft.com/office/drawing/2014/main" id="{6E6372A6-2A2F-4D6B-BF9E-7968EFF90B60}"/>
            </a:ext>
          </a:extLst>
        </xdr:cNvPr>
        <xdr:cNvCxnSpPr/>
      </xdr:nvCxnSpPr>
      <xdr:spPr>
        <a:xfrm flipV="1">
          <a:off x="7925055" y="9037620"/>
          <a:ext cx="0" cy="25545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1.234\&#38306;&#36899;&#20250;&#31038;\&#20154;&#20107;\&#32102;&#19982;&#19968;&#35239;%20%2011&#24180;&#2423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pleasuresupport.sharepoint.com/&#20154;&#20107;/&#32102;&#19982;&#19968;&#35239;%20%2011&#24180;&#2423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pleasuresupport.sharepoint.com/Users/&#28193;&#37001;&#19968;&#21490;/Downloads/&#12304;&#31777;&#26131;&#29256;&#12305;&#36001;&#21209;&#20581;&#24247;&#35386;&#26029;2022&#9654;&#12469;&#12531;&#12503;&#12523;(&#27861;&#2015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４月"/>
      <sheetName val="５月"/>
      <sheetName val="６月"/>
      <sheetName val="７月"/>
      <sheetName val="８月"/>
      <sheetName val="９月"/>
      <sheetName val="上半期計"/>
      <sheetName val="１０月"/>
      <sheetName val="１１月"/>
      <sheetName val="１２月"/>
      <sheetName val="１月"/>
      <sheetName val="２月"/>
      <sheetName val="３月"/>
      <sheetName val="下半期計"/>
      <sheetName val="給与合計"/>
      <sheetName val="夏季賞与"/>
      <sheetName val="年末賞与"/>
      <sheetName val="賞与合計"/>
      <sheetName val="総合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４月"/>
      <sheetName val="５月"/>
      <sheetName val="６月"/>
      <sheetName val="７月"/>
      <sheetName val="８月"/>
      <sheetName val="９月"/>
      <sheetName val="上半期計"/>
      <sheetName val="１０月"/>
      <sheetName val="１１月"/>
      <sheetName val="１２月"/>
      <sheetName val="１月"/>
      <sheetName val="２月"/>
      <sheetName val="３月"/>
      <sheetName val="下半期計"/>
      <sheetName val="給与合計"/>
      <sheetName val="夏季賞与"/>
      <sheetName val="年末賞与"/>
      <sheetName val="賞与合計"/>
      <sheetName val="総合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結果通知"/>
      <sheetName val="要約"/>
      <sheetName val="BS (2)"/>
      <sheetName val="PL (2)"/>
      <sheetName val="PL (3)"/>
      <sheetName val="CF (2)"/>
      <sheetName val="総括"/>
      <sheetName val="BS"/>
      <sheetName val="PL"/>
      <sheetName val="CF"/>
      <sheetName val="社内資料（現預金）"/>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richData/_rels/richValueRel.xml.rels><?xml version="1.0" encoding="UTF-8" standalone="yes"?>
<Relationships xmlns="http://schemas.openxmlformats.org/package/2006/relationships"><Relationship Id="rId3" Type="http://schemas.openxmlformats.org/officeDocument/2006/relationships/image" Target="../media/image3.jpeg"/><Relationship Id="rId7" Type="http://schemas.openxmlformats.org/officeDocument/2006/relationships/image" Target="../media/image7.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7">
  <rv s="0">
    <v>0</v>
    <v>5</v>
  </rv>
  <rv s="0">
    <v>1</v>
    <v>5</v>
  </rv>
  <rv s="0">
    <v>2</v>
    <v>5</v>
  </rv>
  <rv s="0">
    <v>3</v>
    <v>5</v>
  </rv>
  <rv s="0">
    <v>4</v>
    <v>5</v>
  </rv>
  <rv s="0">
    <v>5</v>
    <v>5</v>
  </rv>
  <rv s="0">
    <v>6</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ichValueRel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hyperlink" Target="https://hellobase.notion.site/f4e9f90e5a8c4638bd32885bc424d574" TargetMode="External"/><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9C8D3-828B-4343-862D-7F2EA0B45971}">
  <dimension ref="A1:H15"/>
  <sheetViews>
    <sheetView workbookViewId="0">
      <selection activeCell="G3" sqref="G3"/>
    </sheetView>
  </sheetViews>
  <sheetFormatPr defaultRowHeight="101.25" customHeight="1"/>
  <cols>
    <col min="2" max="2" width="23.69921875" style="407" customWidth="1"/>
    <col min="5" max="5" width="21.59765625" customWidth="1"/>
    <col min="8" max="8" width="22.3984375" customWidth="1"/>
  </cols>
  <sheetData>
    <row r="1" spans="1:8" ht="25.5" customHeight="1">
      <c r="B1" s="407" t="s">
        <v>665</v>
      </c>
      <c r="E1" s="407" t="s">
        <v>666</v>
      </c>
      <c r="H1" s="407" t="s">
        <v>667</v>
      </c>
    </row>
    <row r="2" spans="1:8" ht="84" customHeight="1">
      <c r="A2" s="558" t="s">
        <v>39</v>
      </c>
      <c r="B2" s="407" t="e" vm="1">
        <v>#VALUE!</v>
      </c>
      <c r="D2" s="558" t="s">
        <v>39</v>
      </c>
      <c r="E2" s="407" t="e" vm="2">
        <v>#VALUE!</v>
      </c>
      <c r="G2" s="558" t="s">
        <v>39</v>
      </c>
      <c r="H2" s="407" t="e" vm="3">
        <v>#VALUE!</v>
      </c>
    </row>
    <row r="3" spans="1:8" ht="84" customHeight="1">
      <c r="A3" s="558" t="s">
        <v>46</v>
      </c>
      <c r="B3" s="407" t="e" vm="1">
        <v>#VALUE!</v>
      </c>
      <c r="D3" s="558" t="s">
        <v>46</v>
      </c>
      <c r="E3" s="407" t="e" vm="2">
        <v>#VALUE!</v>
      </c>
      <c r="G3" s="558" t="s">
        <v>46</v>
      </c>
      <c r="H3" s="407" t="e" vm="3">
        <v>#VALUE!</v>
      </c>
    </row>
    <row r="4" spans="1:8" ht="84" customHeight="1">
      <c r="A4" s="558" t="s">
        <v>49</v>
      </c>
      <c r="B4" s="407" t="e" vm="4">
        <v>#VALUE!</v>
      </c>
      <c r="D4" s="558" t="s">
        <v>49</v>
      </c>
      <c r="E4" s="407" t="e" vm="4">
        <v>#VALUE!</v>
      </c>
      <c r="G4" s="558" t="s">
        <v>49</v>
      </c>
      <c r="H4" s="407" t="e" vm="4">
        <v>#VALUE!</v>
      </c>
    </row>
    <row r="5" spans="1:8" ht="84" customHeight="1">
      <c r="A5" s="558" t="s">
        <v>50</v>
      </c>
      <c r="B5" s="407" t="e" vm="5">
        <v>#VALUE!</v>
      </c>
      <c r="D5" s="558" t="s">
        <v>50</v>
      </c>
      <c r="E5" s="407" t="e" vm="6">
        <v>#VALUE!</v>
      </c>
      <c r="G5" s="558" t="s">
        <v>50</v>
      </c>
      <c r="H5" s="407" t="e" vm="7">
        <v>#VALUE!</v>
      </c>
    </row>
    <row r="6" spans="1:8" ht="84" customHeight="1">
      <c r="A6" s="558" t="s">
        <v>53</v>
      </c>
      <c r="B6" s="407" t="e" vm="5">
        <v>#VALUE!</v>
      </c>
      <c r="D6" s="558" t="s">
        <v>53</v>
      </c>
      <c r="E6" s="407" t="e" vm="6">
        <v>#VALUE!</v>
      </c>
      <c r="G6" s="558" t="s">
        <v>53</v>
      </c>
      <c r="H6" s="407" t="e" vm="7">
        <v>#VALUE!</v>
      </c>
    </row>
    <row r="8" spans="1:8" ht="32.25" customHeight="1"/>
    <row r="15" spans="1:8" ht="28.5" customHeight="1"/>
  </sheetData>
  <sheetProtection algorithmName="SHA-512" hashValue="fhL9OxCCoP1FNib7fQG8k5j9WOfijEuOOfGWlhw/O1nHAZC1PzR3LHeCSHn0yiXTCs1zI6zL3Z3W9NafAKiutg==" saltValue="tVp4JuRnGQ3HcQ+6/5tOQQ==" spinCount="100000" sheet="1" objects="1" scenarios="1"/>
  <phoneticPr fontId="3"/>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5" tint="0.59999389629810485"/>
  </sheetPr>
  <dimension ref="A1:S36"/>
  <sheetViews>
    <sheetView view="pageBreakPreview" topLeftCell="C1" zoomScaleNormal="30" zoomScaleSheetLayoutView="100" workbookViewId="0">
      <selection activeCell="L11" sqref="L11:Q11"/>
    </sheetView>
  </sheetViews>
  <sheetFormatPr defaultColWidth="10.59765625" defaultRowHeight="37.35" customHeight="1"/>
  <cols>
    <col min="1" max="1" width="10.59765625" style="5"/>
    <col min="2" max="3" width="10.59765625" style="4"/>
    <col min="4" max="4" width="10.59765625" style="5"/>
    <col min="5" max="6" width="10.59765625" style="4"/>
    <col min="7" max="7" width="10.59765625" style="2"/>
    <col min="8" max="8" width="10.59765625" style="3"/>
    <col min="9" max="10" width="10.59765625" style="2"/>
    <col min="11" max="11" width="10.59765625" style="5"/>
    <col min="12" max="13" width="10.59765625" style="4"/>
    <col min="14" max="14" width="14.09765625" style="5" bestFit="1" customWidth="1"/>
    <col min="15" max="16" width="10.59765625" style="4"/>
    <col min="17" max="17" width="10.59765625" style="2"/>
    <col min="18" max="16384" width="10.59765625" style="1"/>
  </cols>
  <sheetData>
    <row r="1" spans="1:19" s="56" customFormat="1" ht="37.35" customHeight="1">
      <c r="A1" s="1060" t="s">
        <v>489</v>
      </c>
      <c r="B1" s="1060"/>
      <c r="C1" s="1060"/>
      <c r="D1" s="1060"/>
      <c r="E1" s="1060"/>
      <c r="F1" s="1060"/>
      <c r="G1" s="1060"/>
      <c r="H1" s="1060"/>
      <c r="I1" s="1060"/>
      <c r="J1" s="1060"/>
      <c r="K1" s="1060"/>
      <c r="L1" s="1060"/>
      <c r="M1" s="1060"/>
      <c r="N1" s="1060"/>
      <c r="O1" s="1060"/>
      <c r="P1" s="1060"/>
      <c r="Q1" s="1060"/>
      <c r="R1" s="83"/>
    </row>
    <row r="2" spans="1:19" ht="37.35" customHeight="1">
      <c r="A2" s="1060"/>
      <c r="B2" s="1060"/>
      <c r="C2" s="1060"/>
      <c r="D2" s="1060"/>
      <c r="E2" s="1060"/>
      <c r="F2" s="1060"/>
      <c r="G2" s="1060"/>
      <c r="H2" s="1060"/>
      <c r="I2" s="1060"/>
      <c r="J2" s="1060"/>
      <c r="K2" s="1060"/>
      <c r="L2" s="1060"/>
      <c r="M2" s="1060"/>
      <c r="N2" s="1060"/>
      <c r="O2" s="1060"/>
      <c r="P2" s="1060"/>
      <c r="Q2" s="1060"/>
      <c r="R2" s="3"/>
      <c r="S2" s="3"/>
    </row>
    <row r="3" spans="1:19" ht="37.35" customHeight="1">
      <c r="A3" s="957" t="s">
        <v>490</v>
      </c>
      <c r="B3" s="929"/>
      <c r="C3" s="68" t="s">
        <v>201</v>
      </c>
      <c r="D3" s="69" t="s">
        <v>202</v>
      </c>
      <c r="E3" s="1"/>
      <c r="F3" s="1"/>
      <c r="G3" s="1"/>
      <c r="H3" s="1"/>
      <c r="O3" s="1"/>
      <c r="P3" s="1"/>
      <c r="Q3" s="1"/>
    </row>
    <row r="4" spans="1:19" ht="37.35" customHeight="1">
      <c r="A4" s="951" t="s">
        <v>424</v>
      </c>
      <c r="B4" s="952"/>
      <c r="C4" s="30">
        <f>決算書!$K$11</f>
        <v>0</v>
      </c>
      <c r="D4" s="30">
        <f>決算書!$L$11</f>
        <v>0</v>
      </c>
      <c r="E4" s="1"/>
      <c r="F4" s="1"/>
      <c r="G4" s="1"/>
      <c r="H4" s="1"/>
      <c r="O4" s="1"/>
      <c r="P4" s="1"/>
      <c r="Q4" s="1"/>
    </row>
    <row r="5" spans="1:19" ht="37.35" customHeight="1">
      <c r="A5" s="951" t="s">
        <v>204</v>
      </c>
      <c r="B5" s="952"/>
      <c r="C5" s="30">
        <f>決算書!Q$27</f>
        <v>0</v>
      </c>
      <c r="D5" s="30">
        <f>決算書!R$27</f>
        <v>0</v>
      </c>
      <c r="E5" s="1"/>
      <c r="F5" s="1"/>
      <c r="G5" s="1"/>
      <c r="H5" s="1"/>
      <c r="O5" s="1"/>
      <c r="P5" s="1"/>
      <c r="Q5" s="1"/>
    </row>
    <row r="6" spans="1:19" ht="37.35" customHeight="1">
      <c r="A6" s="1315" t="s">
        <v>643</v>
      </c>
      <c r="B6" s="952"/>
      <c r="C6" s="30">
        <f>MAX(0,C4*30%)</f>
        <v>0</v>
      </c>
      <c r="D6" s="30">
        <f>MAX(0,D4*30%)</f>
        <v>0</v>
      </c>
      <c r="E6" s="1"/>
      <c r="F6" s="1"/>
      <c r="G6" s="1"/>
      <c r="H6" s="1"/>
      <c r="O6" s="1"/>
      <c r="P6" s="1"/>
      <c r="Q6" s="1"/>
    </row>
    <row r="7" spans="1:19" ht="37.35" customHeight="1">
      <c r="A7" s="951" t="s">
        <v>491</v>
      </c>
      <c r="B7" s="952"/>
      <c r="C7" s="30">
        <f>SUM(C4:C5)-C6</f>
        <v>0</v>
      </c>
      <c r="D7" s="30">
        <f>SUM(D4:D5)-D6</f>
        <v>0</v>
      </c>
      <c r="E7" s="1"/>
      <c r="F7" s="1"/>
      <c r="G7" s="1"/>
      <c r="H7" s="1"/>
      <c r="O7" s="1"/>
      <c r="P7" s="1"/>
      <c r="Q7" s="1"/>
    </row>
    <row r="8" spans="1:19" ht="37.35" customHeight="1">
      <c r="A8" s="1"/>
      <c r="B8" s="1"/>
      <c r="C8" s="1"/>
      <c r="D8" s="1"/>
      <c r="E8" s="1"/>
      <c r="F8" s="1"/>
      <c r="G8" s="1"/>
      <c r="H8" s="1"/>
      <c r="O8" s="1"/>
      <c r="P8" s="1"/>
      <c r="Q8" s="1"/>
    </row>
    <row r="9" spans="1:19" ht="37.35" customHeight="1" thickBot="1">
      <c r="A9" s="1060" t="s">
        <v>492</v>
      </c>
      <c r="B9" s="1060"/>
      <c r="C9" s="1060"/>
      <c r="D9" s="1060"/>
      <c r="E9" s="1060"/>
      <c r="F9" s="1060"/>
      <c r="J9" s="1060" t="s">
        <v>493</v>
      </c>
      <c r="K9" s="1060"/>
      <c r="L9" s="1060"/>
      <c r="M9" s="1060"/>
      <c r="N9" s="1060"/>
      <c r="O9" s="1060"/>
      <c r="P9" s="1060"/>
      <c r="Q9" s="81"/>
    </row>
    <row r="10" spans="1:19" ht="37.35" customHeight="1">
      <c r="A10" s="1141" t="s">
        <v>494</v>
      </c>
      <c r="B10" s="1142"/>
      <c r="C10" s="72" t="s">
        <v>201</v>
      </c>
      <c r="D10" s="75" t="s">
        <v>202</v>
      </c>
      <c r="E10" s="1141" t="s">
        <v>495</v>
      </c>
      <c r="F10" s="1142"/>
      <c r="G10" s="72" t="s">
        <v>201</v>
      </c>
      <c r="H10" s="75" t="s">
        <v>202</v>
      </c>
      <c r="J10" s="925" t="s">
        <v>496</v>
      </c>
      <c r="K10" s="925"/>
      <c r="L10" s="70">
        <v>3</v>
      </c>
      <c r="M10" s="70">
        <v>5</v>
      </c>
      <c r="N10" s="111">
        <v>10</v>
      </c>
      <c r="O10" s="70">
        <v>15</v>
      </c>
      <c r="P10" s="74" t="s">
        <v>497</v>
      </c>
      <c r="Q10" s="103" t="s">
        <v>498</v>
      </c>
    </row>
    <row r="11" spans="1:19" ht="37.35" customHeight="1">
      <c r="A11" s="1308" t="s">
        <v>499</v>
      </c>
      <c r="B11" s="1309"/>
      <c r="C11" s="77">
        <f>決算書!F$20+決算書!$F$12</f>
        <v>0</v>
      </c>
      <c r="D11" s="78">
        <f>決算書!G$20+決算書!$G$12</f>
        <v>0</v>
      </c>
      <c r="E11" s="951" t="s">
        <v>500</v>
      </c>
      <c r="F11" s="952"/>
      <c r="G11" s="73">
        <f>決算書!B$8</f>
        <v>0</v>
      </c>
      <c r="H11" s="76">
        <f>決算書!C$8</f>
        <v>0</v>
      </c>
      <c r="J11" s="1307" t="s">
        <v>501</v>
      </c>
      <c r="K11" s="925"/>
      <c r="L11" s="71">
        <f>$D$14/L10</f>
        <v>0</v>
      </c>
      <c r="M11" s="71">
        <f>$D$14/M10</f>
        <v>0</v>
      </c>
      <c r="N11" s="112">
        <f>$D$14/N10</f>
        <v>0</v>
      </c>
      <c r="O11" s="71">
        <f>$D$14/O10</f>
        <v>0</v>
      </c>
      <c r="P11" s="82">
        <f>D7</f>
        <v>0</v>
      </c>
      <c r="Q11" s="104" t="e">
        <f>D14/P11</f>
        <v>#DIV/0!</v>
      </c>
    </row>
    <row r="12" spans="1:19" ht="37.35" customHeight="1" thickBot="1">
      <c r="A12" s="1313">
        <v>3</v>
      </c>
      <c r="B12" s="1314"/>
      <c r="C12" s="120">
        <f>MAX(0,決算書!B5-(決算書!Q34/12*A12))</f>
        <v>0</v>
      </c>
      <c r="D12" s="121">
        <f>MAX(0,決算書!C5-(決算書!R34/12*A12))</f>
        <v>0</v>
      </c>
      <c r="E12" s="951" t="s">
        <v>502</v>
      </c>
      <c r="F12" s="952"/>
      <c r="G12" s="73">
        <f>決算書!B$13</f>
        <v>0</v>
      </c>
      <c r="H12" s="76">
        <f>決算書!C$13</f>
        <v>0</v>
      </c>
    </row>
    <row r="13" spans="1:19" ht="37.35" customHeight="1" thickBot="1">
      <c r="A13" s="1317" t="s">
        <v>503</v>
      </c>
      <c r="B13" s="1318"/>
      <c r="C13" s="122">
        <f>G11+G12-G13</f>
        <v>0</v>
      </c>
      <c r="D13" s="123">
        <f>H11+H12-H13</f>
        <v>0</v>
      </c>
      <c r="E13" s="1316" t="s">
        <v>504</v>
      </c>
      <c r="F13" s="1316"/>
      <c r="G13" s="124">
        <f>決算書!F$5</f>
        <v>0</v>
      </c>
      <c r="H13" s="125">
        <f>決算書!G$5</f>
        <v>0</v>
      </c>
      <c r="I13" s="5"/>
      <c r="J13" s="5"/>
      <c r="K13" s="4"/>
      <c r="L13" s="1"/>
      <c r="M13" s="1"/>
      <c r="N13" s="1"/>
      <c r="O13" s="1"/>
      <c r="P13" s="1"/>
    </row>
    <row r="14" spans="1:19" ht="37.35" customHeight="1" thickBot="1">
      <c r="A14" s="1319" t="s">
        <v>505</v>
      </c>
      <c r="B14" s="1320"/>
      <c r="C14" s="79">
        <f>MAX(0,C11-C12-C13)</f>
        <v>0</v>
      </c>
      <c r="D14" s="80">
        <f>MAX(0,D11-D12-D13)</f>
        <v>0</v>
      </c>
      <c r="I14" s="5"/>
      <c r="J14" s="5"/>
      <c r="K14" s="4"/>
      <c r="L14" s="1"/>
      <c r="M14" s="1"/>
      <c r="N14" s="1"/>
      <c r="O14" s="1"/>
      <c r="P14" s="1"/>
    </row>
    <row r="15" spans="1:19" ht="37.35" customHeight="1">
      <c r="F15" s="2"/>
      <c r="G15" s="3"/>
      <c r="H15" s="2"/>
      <c r="I15" s="5"/>
      <c r="J15" s="5"/>
      <c r="K15" s="4"/>
      <c r="L15" s="1"/>
      <c r="M15" s="1"/>
      <c r="N15" s="1"/>
      <c r="O15" s="1"/>
      <c r="P15" s="1"/>
    </row>
    <row r="16" spans="1:19" ht="37.35" customHeight="1">
      <c r="A16" s="1310" t="s">
        <v>506</v>
      </c>
      <c r="B16" s="1311"/>
      <c r="C16" s="1311"/>
      <c r="D16" s="1311"/>
      <c r="E16" s="1311"/>
      <c r="F16" s="1311"/>
      <c r="G16" s="1311"/>
      <c r="H16" s="1312"/>
      <c r="I16" s="4"/>
      <c r="J16" s="1"/>
      <c r="K16" s="1"/>
      <c r="L16" s="1"/>
      <c r="M16" s="1"/>
      <c r="N16" s="1"/>
      <c r="O16" s="2"/>
      <c r="P16" s="1"/>
      <c r="Q16" s="1"/>
    </row>
    <row r="17" spans="1:17" ht="37.35" customHeight="1">
      <c r="A17" s="1297" t="e" cm="1">
        <f t="array" ref="A17">_xlfn.IFS(AND(D7&gt;0,D14&gt;0,10&gt;=Q11),A22,AND(D7&gt;0,D14&gt;0,Q11&gt;10),A25,AND(D7&lt;0,D14&gt;0,Q11&lt;0),A28,AND(D7&gt;=0,0&gt;=D14,Q11=0),A31,AND(0&gt;D7,0&gt;=D14,Q11=0),A34)</f>
        <v>#DIV/0!</v>
      </c>
      <c r="B17" s="1298"/>
      <c r="C17" s="1298"/>
      <c r="D17" s="1298"/>
      <c r="E17" s="1298"/>
      <c r="F17" s="1298"/>
      <c r="G17" s="1298"/>
      <c r="H17" s="1299"/>
      <c r="I17" s="4"/>
      <c r="J17" s="1"/>
      <c r="K17" s="1"/>
      <c r="L17" s="1"/>
      <c r="M17" s="1"/>
      <c r="N17" s="1"/>
      <c r="O17" s="2"/>
      <c r="P17" s="1"/>
      <c r="Q17" s="1"/>
    </row>
    <row r="18" spans="1:17" ht="37.35" customHeight="1">
      <c r="A18" s="1300"/>
      <c r="B18" s="1301"/>
      <c r="C18" s="1301"/>
      <c r="D18" s="1301"/>
      <c r="E18" s="1301"/>
      <c r="F18" s="1301"/>
      <c r="G18" s="1301"/>
      <c r="H18" s="1302"/>
      <c r="I18" s="81"/>
      <c r="J18" s="81"/>
      <c r="K18" s="81"/>
      <c r="L18" s="81"/>
      <c r="M18" s="81"/>
      <c r="N18" s="81"/>
      <c r="O18" s="81"/>
      <c r="P18" s="3"/>
      <c r="Q18" s="3"/>
    </row>
    <row r="19" spans="1:17" ht="37.35" customHeight="1">
      <c r="A19" s="1303"/>
      <c r="B19" s="1304"/>
      <c r="C19" s="1304"/>
      <c r="D19" s="1304"/>
      <c r="E19" s="1304"/>
      <c r="F19" s="1304"/>
      <c r="G19" s="1304"/>
      <c r="H19" s="1305"/>
      <c r="I19" s="5"/>
      <c r="J19" s="4"/>
      <c r="K19" s="4"/>
      <c r="L19" s="5"/>
      <c r="M19" s="1"/>
      <c r="N19" s="1"/>
      <c r="O19" s="1"/>
      <c r="P19" s="1"/>
      <c r="Q19" s="1"/>
    </row>
    <row r="20" spans="1:17" ht="37.35" customHeight="1">
      <c r="I20" s="1"/>
      <c r="J20" s="1"/>
      <c r="K20" s="1"/>
      <c r="L20" s="1"/>
      <c r="M20" s="1"/>
      <c r="N20" s="1"/>
      <c r="O20" s="1"/>
      <c r="P20" s="1"/>
      <c r="Q20" s="1"/>
    </row>
    <row r="21" spans="1:17" ht="37.35" customHeight="1">
      <c r="A21" s="1310" t="s">
        <v>506</v>
      </c>
      <c r="B21" s="1311"/>
      <c r="C21" s="1311"/>
      <c r="D21" s="1311"/>
      <c r="E21" s="1311"/>
      <c r="F21" s="1311"/>
      <c r="G21" s="1311"/>
      <c r="H21" s="1312"/>
      <c r="I21" s="1"/>
      <c r="J21" s="1306"/>
      <c r="K21" s="1306"/>
      <c r="L21" s="1306"/>
      <c r="M21" s="1306"/>
      <c r="N21" s="1"/>
      <c r="O21" s="1"/>
      <c r="P21" s="1"/>
      <c r="Q21" s="1"/>
    </row>
    <row r="22" spans="1:17" ht="37.35" customHeight="1">
      <c r="A22" s="1297" t="s">
        <v>507</v>
      </c>
      <c r="B22" s="1298"/>
      <c r="C22" s="1298"/>
      <c r="D22" s="1298"/>
      <c r="E22" s="1298"/>
      <c r="F22" s="1298"/>
      <c r="G22" s="1298"/>
      <c r="H22" s="1299"/>
      <c r="I22" s="194" t="s">
        <v>508</v>
      </c>
      <c r="J22" s="922" t="s">
        <v>509</v>
      </c>
      <c r="K22" s="922"/>
      <c r="L22" s="922"/>
      <c r="M22" s="2"/>
      <c r="N22" s="2"/>
      <c r="O22" s="2"/>
      <c r="P22" s="2"/>
    </row>
    <row r="23" spans="1:17" ht="37.35" customHeight="1">
      <c r="A23" s="1300"/>
      <c r="B23" s="1301"/>
      <c r="C23" s="1301"/>
      <c r="D23" s="1301"/>
      <c r="E23" s="1301"/>
      <c r="F23" s="1301"/>
      <c r="G23" s="1301"/>
      <c r="H23" s="1302"/>
      <c r="I23" s="194" t="s">
        <v>510</v>
      </c>
      <c r="J23" s="922" t="s">
        <v>509</v>
      </c>
      <c r="K23" s="922"/>
      <c r="L23" s="922"/>
      <c r="M23" s="2"/>
      <c r="N23" s="2"/>
      <c r="O23" s="2"/>
      <c r="P23" s="2"/>
    </row>
    <row r="24" spans="1:17" ht="37.35" customHeight="1">
      <c r="A24" s="1303"/>
      <c r="B24" s="1304"/>
      <c r="C24" s="1304"/>
      <c r="D24" s="1304"/>
      <c r="E24" s="1304"/>
      <c r="F24" s="1304"/>
      <c r="G24" s="1304"/>
      <c r="H24" s="1305"/>
      <c r="I24" s="194" t="s">
        <v>511</v>
      </c>
      <c r="J24" s="922" t="s">
        <v>512</v>
      </c>
      <c r="K24" s="922"/>
      <c r="L24" s="922"/>
      <c r="M24" s="2"/>
      <c r="N24" s="2"/>
      <c r="O24" s="2"/>
      <c r="P24" s="2"/>
    </row>
    <row r="25" spans="1:17" ht="37.35" customHeight="1">
      <c r="A25" s="1297" t="s">
        <v>513</v>
      </c>
      <c r="B25" s="1298"/>
      <c r="C25" s="1298"/>
      <c r="D25" s="1298"/>
      <c r="E25" s="1298"/>
      <c r="F25" s="1298"/>
      <c r="G25" s="1298"/>
      <c r="H25" s="1299"/>
      <c r="I25" s="194" t="s">
        <v>508</v>
      </c>
      <c r="J25" s="922" t="s">
        <v>509</v>
      </c>
      <c r="K25" s="922"/>
      <c r="L25" s="922"/>
    </row>
    <row r="26" spans="1:17" ht="37.35" customHeight="1">
      <c r="A26" s="1300"/>
      <c r="B26" s="1301"/>
      <c r="C26" s="1301"/>
      <c r="D26" s="1301"/>
      <c r="E26" s="1301"/>
      <c r="F26" s="1301"/>
      <c r="G26" s="1301"/>
      <c r="H26" s="1302"/>
      <c r="I26" s="194" t="s">
        <v>510</v>
      </c>
      <c r="J26" s="922" t="s">
        <v>509</v>
      </c>
      <c r="K26" s="922"/>
      <c r="L26" s="922"/>
    </row>
    <row r="27" spans="1:17" ht="37.35" customHeight="1">
      <c r="A27" s="1303"/>
      <c r="B27" s="1304"/>
      <c r="C27" s="1304"/>
      <c r="D27" s="1304"/>
      <c r="E27" s="1304"/>
      <c r="F27" s="1304"/>
      <c r="G27" s="1304"/>
      <c r="H27" s="1305"/>
      <c r="I27" s="194" t="s">
        <v>511</v>
      </c>
      <c r="J27" s="922" t="s">
        <v>514</v>
      </c>
      <c r="K27" s="922"/>
      <c r="L27" s="922"/>
    </row>
    <row r="28" spans="1:17" ht="37.35" customHeight="1">
      <c r="A28" s="1297" t="s">
        <v>515</v>
      </c>
      <c r="B28" s="1298"/>
      <c r="C28" s="1298"/>
      <c r="D28" s="1298"/>
      <c r="E28" s="1298"/>
      <c r="F28" s="1298"/>
      <c r="G28" s="1298"/>
      <c r="H28" s="1299"/>
      <c r="I28" s="194" t="s">
        <v>508</v>
      </c>
      <c r="J28" s="922" t="s">
        <v>516</v>
      </c>
      <c r="K28" s="922"/>
      <c r="L28" s="922"/>
    </row>
    <row r="29" spans="1:17" ht="37.35" customHeight="1">
      <c r="A29" s="1300"/>
      <c r="B29" s="1301"/>
      <c r="C29" s="1301"/>
      <c r="D29" s="1301"/>
      <c r="E29" s="1301"/>
      <c r="F29" s="1301"/>
      <c r="G29" s="1301"/>
      <c r="H29" s="1302"/>
      <c r="I29" s="194" t="s">
        <v>510</v>
      </c>
      <c r="J29" s="922" t="s">
        <v>509</v>
      </c>
      <c r="K29" s="922"/>
      <c r="L29" s="922"/>
    </row>
    <row r="30" spans="1:17" ht="37.35" customHeight="1">
      <c r="A30" s="1303"/>
      <c r="B30" s="1304"/>
      <c r="C30" s="1304"/>
      <c r="D30" s="1304"/>
      <c r="E30" s="1304"/>
      <c r="F30" s="1304"/>
      <c r="G30" s="1304"/>
      <c r="H30" s="1305"/>
      <c r="I30" s="194" t="s">
        <v>511</v>
      </c>
      <c r="J30" s="922" t="s">
        <v>516</v>
      </c>
      <c r="K30" s="922"/>
      <c r="L30" s="922"/>
    </row>
    <row r="31" spans="1:17" ht="37.35" customHeight="1">
      <c r="A31" s="1297" t="s">
        <v>517</v>
      </c>
      <c r="B31" s="1298"/>
      <c r="C31" s="1298"/>
      <c r="D31" s="1298"/>
      <c r="E31" s="1298"/>
      <c r="F31" s="1298"/>
      <c r="G31" s="1298"/>
      <c r="H31" s="1299"/>
      <c r="I31" s="194" t="s">
        <v>508</v>
      </c>
      <c r="J31" s="922" t="s">
        <v>518</v>
      </c>
      <c r="K31" s="922"/>
      <c r="L31" s="922"/>
    </row>
    <row r="32" spans="1:17" ht="37.35" customHeight="1">
      <c r="A32" s="1300"/>
      <c r="B32" s="1301"/>
      <c r="C32" s="1301"/>
      <c r="D32" s="1301"/>
      <c r="E32" s="1301"/>
      <c r="F32" s="1301"/>
      <c r="G32" s="1301"/>
      <c r="H32" s="1302"/>
      <c r="I32" s="194" t="s">
        <v>510</v>
      </c>
      <c r="J32" s="922" t="s">
        <v>519</v>
      </c>
      <c r="K32" s="922"/>
      <c r="L32" s="922"/>
    </row>
    <row r="33" spans="1:12" ht="37.35" customHeight="1">
      <c r="A33" s="1303"/>
      <c r="B33" s="1304"/>
      <c r="C33" s="1304"/>
      <c r="D33" s="1304"/>
      <c r="E33" s="1304"/>
      <c r="F33" s="1304"/>
      <c r="G33" s="1304"/>
      <c r="H33" s="1305"/>
      <c r="I33" s="194" t="s">
        <v>511</v>
      </c>
      <c r="J33" s="922">
        <v>0</v>
      </c>
      <c r="K33" s="922"/>
      <c r="L33" s="922"/>
    </row>
    <row r="34" spans="1:12" ht="37.35" customHeight="1">
      <c r="A34" s="1297" t="s">
        <v>520</v>
      </c>
      <c r="B34" s="1298"/>
      <c r="C34" s="1298"/>
      <c r="D34" s="1298"/>
      <c r="E34" s="1298"/>
      <c r="F34" s="1298"/>
      <c r="G34" s="1298"/>
      <c r="H34" s="1299"/>
      <c r="I34" s="194" t="s">
        <v>508</v>
      </c>
      <c r="J34" s="922" t="s">
        <v>516</v>
      </c>
      <c r="K34" s="922"/>
      <c r="L34" s="922"/>
    </row>
    <row r="35" spans="1:12" ht="37.35" customHeight="1">
      <c r="A35" s="1300"/>
      <c r="B35" s="1301"/>
      <c r="C35" s="1301"/>
      <c r="D35" s="1301"/>
      <c r="E35" s="1301"/>
      <c r="F35" s="1301"/>
      <c r="G35" s="1301"/>
      <c r="H35" s="1302"/>
      <c r="I35" s="194" t="s">
        <v>510</v>
      </c>
      <c r="J35" s="922" t="s">
        <v>519</v>
      </c>
      <c r="K35" s="922"/>
      <c r="L35" s="922"/>
    </row>
    <row r="36" spans="1:12" ht="37.35" customHeight="1">
      <c r="A36" s="1303"/>
      <c r="B36" s="1304"/>
      <c r="C36" s="1304"/>
      <c r="D36" s="1304"/>
      <c r="E36" s="1304"/>
      <c r="F36" s="1304"/>
      <c r="G36" s="1304"/>
      <c r="H36" s="1305"/>
      <c r="I36" s="194" t="s">
        <v>511</v>
      </c>
      <c r="J36" s="922">
        <v>0</v>
      </c>
      <c r="K36" s="922"/>
      <c r="L36" s="922"/>
    </row>
  </sheetData>
  <sheetProtection algorithmName="SHA-512" hashValue="zfY5/WFwmo5p/LJHGGD4xeU87zqzPc8Cfrg0baGSOl9DCAE1iwQxquGeW3JyLUect8+aXOWdtoaXRY06DZIgjw==" saltValue="GAfyI54n7G0o3bDEBN7Z2A==" spinCount="100000" sheet="1" objects="1" scenarios="1" formatCells="0" formatColumns="0" formatRows="0"/>
  <mergeCells count="44">
    <mergeCell ref="A21:H21"/>
    <mergeCell ref="A22:H24"/>
    <mergeCell ref="A12:B12"/>
    <mergeCell ref="A6:B6"/>
    <mergeCell ref="A7:B7"/>
    <mergeCell ref="A17:H19"/>
    <mergeCell ref="A16:H16"/>
    <mergeCell ref="E12:F12"/>
    <mergeCell ref="E13:F13"/>
    <mergeCell ref="A13:B13"/>
    <mergeCell ref="A14:B14"/>
    <mergeCell ref="J21:M21"/>
    <mergeCell ref="A25:H27"/>
    <mergeCell ref="A28:H30"/>
    <mergeCell ref="A3:B3"/>
    <mergeCell ref="A1:Q1"/>
    <mergeCell ref="J10:K10"/>
    <mergeCell ref="J11:K11"/>
    <mergeCell ref="A2:Q2"/>
    <mergeCell ref="J9:P9"/>
    <mergeCell ref="A11:B11"/>
    <mergeCell ref="E11:F11"/>
    <mergeCell ref="A9:F9"/>
    <mergeCell ref="A4:B4"/>
    <mergeCell ref="A5:B5"/>
    <mergeCell ref="A10:B10"/>
    <mergeCell ref="E10:F10"/>
    <mergeCell ref="J27:L27"/>
    <mergeCell ref="J28:L28"/>
    <mergeCell ref="J29:L29"/>
    <mergeCell ref="J30:L30"/>
    <mergeCell ref="J31:L31"/>
    <mergeCell ref="J22:L22"/>
    <mergeCell ref="J23:L23"/>
    <mergeCell ref="J24:L24"/>
    <mergeCell ref="J25:L25"/>
    <mergeCell ref="J26:L26"/>
    <mergeCell ref="J34:L34"/>
    <mergeCell ref="J35:L35"/>
    <mergeCell ref="J36:L36"/>
    <mergeCell ref="A31:H33"/>
    <mergeCell ref="A34:H36"/>
    <mergeCell ref="J32:L32"/>
    <mergeCell ref="J33:L33"/>
  </mergeCells>
  <phoneticPr fontId="3"/>
  <printOptions horizontalCentered="1" verticalCentered="1"/>
  <pageMargins left="0.39370078740157483" right="0.39370078740157483" top="0.39370078740157483" bottom="0.39370078740157483" header="0.19685039370078741" footer="0.11811023622047245"/>
  <pageSetup paperSize="8" scale="6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4A320-66D2-43F6-97E2-6B67CCE80AEE}">
  <sheetPr>
    <tabColor theme="4" tint="0.79998168889431442"/>
  </sheetPr>
  <dimension ref="A1:AY41"/>
  <sheetViews>
    <sheetView tabSelected="1" topLeftCell="A10" workbookViewId="0">
      <selection activeCell="Z45" sqref="Z45"/>
    </sheetView>
  </sheetViews>
  <sheetFormatPr defaultColWidth="2.69921875" defaultRowHeight="18"/>
  <cols>
    <col min="38" max="38" width="2.3984375" customWidth="1"/>
  </cols>
  <sheetData>
    <row r="1" spans="1:29">
      <c r="A1" s="570" t="s">
        <v>668</v>
      </c>
    </row>
    <row r="3" spans="1:29">
      <c r="A3" t="s">
        <v>669</v>
      </c>
    </row>
    <row r="4" spans="1:29">
      <c r="A4" t="s">
        <v>670</v>
      </c>
    </row>
    <row r="6" spans="1:29">
      <c r="A6" t="s">
        <v>671</v>
      </c>
      <c r="B6" s="571"/>
      <c r="C6" s="571"/>
      <c r="D6" s="571"/>
      <c r="E6" s="571"/>
      <c r="F6" t="s">
        <v>672</v>
      </c>
      <c r="G6" t="s">
        <v>673</v>
      </c>
    </row>
    <row r="8" spans="1:29">
      <c r="A8" s="1321" t="s">
        <v>674</v>
      </c>
      <c r="B8" s="1321"/>
      <c r="C8" s="1321"/>
      <c r="D8" s="1321"/>
      <c r="E8" s="1321"/>
      <c r="F8" s="1321"/>
      <c r="G8" s="1321"/>
      <c r="H8" s="1321"/>
      <c r="I8" s="1321"/>
      <c r="J8" s="1321"/>
    </row>
    <row r="10" spans="1:29">
      <c r="A10" s="570" t="s">
        <v>675</v>
      </c>
    </row>
    <row r="11" spans="1:29">
      <c r="A11" s="570"/>
    </row>
    <row r="12" spans="1:29">
      <c r="A12" t="s">
        <v>676</v>
      </c>
    </row>
    <row r="13" spans="1:29">
      <c r="A13" t="s">
        <v>677</v>
      </c>
    </row>
    <row r="15" spans="1:29" ht="18.75" customHeight="1">
      <c r="A15" s="1322" t="s">
        <v>678</v>
      </c>
      <c r="B15" s="1323"/>
      <c r="C15" s="1323"/>
      <c r="D15" s="1323"/>
      <c r="E15" s="1323"/>
      <c r="F15" s="1323"/>
      <c r="G15" s="1323"/>
      <c r="H15" s="1323"/>
      <c r="I15" s="1323"/>
      <c r="J15" s="1323"/>
      <c r="K15" s="1323"/>
      <c r="L15" s="1323"/>
      <c r="M15" s="1323"/>
      <c r="N15" s="1323"/>
      <c r="O15" s="1323"/>
      <c r="P15" s="1323"/>
      <c r="Q15" s="1323"/>
      <c r="R15" s="1323"/>
      <c r="S15" s="1323"/>
      <c r="T15" s="1323"/>
      <c r="U15" s="1323"/>
      <c r="V15" s="1323"/>
      <c r="W15" s="1323"/>
      <c r="X15" s="1323"/>
      <c r="Y15" s="1323"/>
      <c r="Z15" s="1323"/>
      <c r="AA15" s="1323"/>
      <c r="AB15" s="1323"/>
      <c r="AC15" s="1324"/>
    </row>
    <row r="16" spans="1:29">
      <c r="A16" s="1325"/>
      <c r="B16" s="1326"/>
      <c r="C16" s="1326"/>
      <c r="D16" s="1326"/>
      <c r="E16" s="1326"/>
      <c r="F16" s="1326"/>
      <c r="G16" s="1326"/>
      <c r="H16" s="1326"/>
      <c r="I16" s="1326"/>
      <c r="J16" s="1326"/>
      <c r="K16" s="1326"/>
      <c r="L16" s="1326"/>
      <c r="M16" s="1326"/>
      <c r="N16" s="1326"/>
      <c r="O16" s="1326"/>
      <c r="P16" s="1326"/>
      <c r="Q16" s="1326"/>
      <c r="R16" s="1326"/>
      <c r="S16" s="1326"/>
      <c r="T16" s="1326"/>
      <c r="U16" s="1326"/>
      <c r="V16" s="1326"/>
      <c r="W16" s="1326"/>
      <c r="X16" s="1326"/>
      <c r="Y16" s="1326"/>
      <c r="Z16" s="1326"/>
      <c r="AA16" s="1326"/>
      <c r="AB16" s="1326"/>
      <c r="AC16" s="1327"/>
    </row>
    <row r="17" spans="1:51">
      <c r="A17" s="1325"/>
      <c r="B17" s="1326"/>
      <c r="C17" s="1326"/>
      <c r="D17" s="1326"/>
      <c r="E17" s="1326"/>
      <c r="F17" s="1326"/>
      <c r="G17" s="1326"/>
      <c r="H17" s="1326"/>
      <c r="I17" s="1326"/>
      <c r="J17" s="1326"/>
      <c r="K17" s="1326"/>
      <c r="L17" s="1326"/>
      <c r="M17" s="1326"/>
      <c r="N17" s="1326"/>
      <c r="O17" s="1326"/>
      <c r="P17" s="1326"/>
      <c r="Q17" s="1326"/>
      <c r="R17" s="1326"/>
      <c r="S17" s="1326"/>
      <c r="T17" s="1326"/>
      <c r="U17" s="1326"/>
      <c r="V17" s="1326"/>
      <c r="W17" s="1326"/>
      <c r="X17" s="1326"/>
      <c r="Y17" s="1326"/>
      <c r="Z17" s="1326"/>
      <c r="AA17" s="1326"/>
      <c r="AB17" s="1326"/>
      <c r="AC17" s="1327"/>
    </row>
    <row r="18" spans="1:51">
      <c r="A18" s="1325"/>
      <c r="B18" s="1326"/>
      <c r="C18" s="1326"/>
      <c r="D18" s="1326"/>
      <c r="E18" s="1326"/>
      <c r="F18" s="1326"/>
      <c r="G18" s="1326"/>
      <c r="H18" s="1326"/>
      <c r="I18" s="1326"/>
      <c r="J18" s="1326"/>
      <c r="K18" s="1326"/>
      <c r="L18" s="1326"/>
      <c r="M18" s="1326"/>
      <c r="N18" s="1326"/>
      <c r="O18" s="1326"/>
      <c r="P18" s="1326"/>
      <c r="Q18" s="1326"/>
      <c r="R18" s="1326"/>
      <c r="S18" s="1326"/>
      <c r="T18" s="1326"/>
      <c r="U18" s="1326"/>
      <c r="V18" s="1326"/>
      <c r="W18" s="1326"/>
      <c r="X18" s="1326"/>
      <c r="Y18" s="1326"/>
      <c r="Z18" s="1326"/>
      <c r="AA18" s="1326"/>
      <c r="AB18" s="1326"/>
      <c r="AC18" s="1327"/>
    </row>
    <row r="19" spans="1:51">
      <c r="A19" s="1325"/>
      <c r="B19" s="1326"/>
      <c r="C19" s="1326"/>
      <c r="D19" s="1326"/>
      <c r="E19" s="1326"/>
      <c r="F19" s="1326"/>
      <c r="G19" s="1326"/>
      <c r="H19" s="1326"/>
      <c r="I19" s="1326"/>
      <c r="J19" s="1326"/>
      <c r="K19" s="1326"/>
      <c r="L19" s="1326"/>
      <c r="M19" s="1326"/>
      <c r="N19" s="1326"/>
      <c r="O19" s="1326"/>
      <c r="P19" s="1326"/>
      <c r="Q19" s="1326"/>
      <c r="R19" s="1326"/>
      <c r="S19" s="1326"/>
      <c r="T19" s="1326"/>
      <c r="U19" s="1326"/>
      <c r="V19" s="1326"/>
      <c r="W19" s="1326"/>
      <c r="X19" s="1326"/>
      <c r="Y19" s="1326"/>
      <c r="Z19" s="1326"/>
      <c r="AA19" s="1326"/>
      <c r="AB19" s="1326"/>
      <c r="AC19" s="1327"/>
      <c r="AN19" s="572"/>
    </row>
    <row r="20" spans="1:51">
      <c r="A20" s="1328"/>
      <c r="B20" s="1329"/>
      <c r="C20" s="1329"/>
      <c r="D20" s="1329"/>
      <c r="E20" s="1329"/>
      <c r="F20" s="1329"/>
      <c r="G20" s="1329"/>
      <c r="H20" s="1329"/>
      <c r="I20" s="1329"/>
      <c r="J20" s="1329"/>
      <c r="K20" s="1329"/>
      <c r="L20" s="1329"/>
      <c r="M20" s="1329"/>
      <c r="N20" s="1329"/>
      <c r="O20" s="1329"/>
      <c r="P20" s="1329"/>
      <c r="Q20" s="1329"/>
      <c r="R20" s="1329"/>
      <c r="S20" s="1329"/>
      <c r="T20" s="1329"/>
      <c r="U20" s="1329"/>
      <c r="V20" s="1329"/>
      <c r="W20" s="1329"/>
      <c r="X20" s="1329"/>
      <c r="Y20" s="1329"/>
      <c r="Z20" s="1329"/>
      <c r="AA20" s="1329"/>
      <c r="AB20" s="1329"/>
      <c r="AC20" s="1330"/>
    </row>
    <row r="22" spans="1:51">
      <c r="A22" s="570" t="s">
        <v>679</v>
      </c>
    </row>
    <row r="23" spans="1:51" ht="31.8">
      <c r="AY23" s="573"/>
    </row>
    <row r="24" spans="1:51">
      <c r="A24" t="s">
        <v>680</v>
      </c>
    </row>
    <row r="25" spans="1:51">
      <c r="A25" t="s">
        <v>681</v>
      </c>
    </row>
    <row r="26" spans="1:51">
      <c r="A26" t="s">
        <v>682</v>
      </c>
    </row>
    <row r="28" spans="1:51">
      <c r="A28" s="570" t="s">
        <v>683</v>
      </c>
    </row>
    <row r="30" spans="1:51">
      <c r="A30" t="s">
        <v>684</v>
      </c>
    </row>
    <row r="31" spans="1:51">
      <c r="A31" t="s">
        <v>685</v>
      </c>
    </row>
    <row r="32" spans="1:51">
      <c r="A32" t="s">
        <v>686</v>
      </c>
    </row>
    <row r="34" spans="1:1">
      <c r="A34" s="570" t="s">
        <v>687</v>
      </c>
    </row>
    <row r="36" spans="1:1">
      <c r="A36" t="s">
        <v>688</v>
      </c>
    </row>
    <row r="37" spans="1:1">
      <c r="A37" t="s">
        <v>689</v>
      </c>
    </row>
    <row r="38" spans="1:1">
      <c r="A38" t="s">
        <v>690</v>
      </c>
    </row>
    <row r="40" spans="1:1">
      <c r="A40" s="570" t="s">
        <v>691</v>
      </c>
    </row>
    <row r="41" spans="1:1">
      <c r="A41" t="s">
        <v>692</v>
      </c>
    </row>
  </sheetData>
  <sheetProtection algorithmName="SHA-512" hashValue="Kq8vStQd9iloblvgP42j/Qc8a2JFcL0MxygjsM38VKfPYC9nsglFRpuahWLOaLKi9YHFrbfQnA8Tj7EE+6QntQ==" saltValue="L1wG2kOPDIg2XMDcaCOjrA==" spinCount="100000" sheet="1" objects="1" scenarios="1" formatCells="0" formatColumns="0" formatRows="0"/>
  <mergeCells count="2">
    <mergeCell ref="A8:J8"/>
    <mergeCell ref="A15:AC20"/>
  </mergeCells>
  <phoneticPr fontId="3"/>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80604-7DD6-4908-B45E-975FE0B16C69}">
  <sheetPr>
    <tabColor theme="8" tint="0.79998168889431442"/>
  </sheetPr>
  <dimension ref="A1:BJ50"/>
  <sheetViews>
    <sheetView view="pageBreakPreview" topLeftCell="A19" zoomScale="118" zoomScaleNormal="85" zoomScaleSheetLayoutView="100" workbookViewId="0">
      <selection activeCell="W48" sqref="W48:Y50"/>
    </sheetView>
  </sheetViews>
  <sheetFormatPr defaultColWidth="3" defaultRowHeight="25.5" customHeight="1"/>
  <cols>
    <col min="1" max="46" width="3" style="419"/>
    <col min="47" max="47" width="10.59765625" style="419" bestFit="1" customWidth="1"/>
    <col min="48" max="51" width="3" style="419"/>
    <col min="52" max="52" width="9.69921875" style="419" bestFit="1" customWidth="1"/>
    <col min="53" max="16384" width="3" style="419"/>
  </cols>
  <sheetData>
    <row r="1" spans="1:58" ht="25.5" customHeight="1">
      <c r="A1" s="418" t="s">
        <v>526</v>
      </c>
      <c r="B1" s="418"/>
      <c r="C1" s="418"/>
      <c r="D1" s="418"/>
      <c r="E1" s="418"/>
      <c r="F1" s="418"/>
      <c r="G1" s="418"/>
      <c r="H1" s="418"/>
      <c r="I1" s="418"/>
      <c r="J1" s="418"/>
      <c r="K1" s="418"/>
      <c r="L1" s="418"/>
      <c r="M1" s="418"/>
      <c r="N1" s="418"/>
      <c r="O1" s="418"/>
      <c r="AS1" s="418"/>
      <c r="AT1" s="418"/>
      <c r="AU1" s="418"/>
      <c r="AV1" s="418"/>
      <c r="AW1" s="418"/>
      <c r="AX1" s="418"/>
      <c r="AY1" s="418"/>
      <c r="AZ1" s="418"/>
      <c r="BA1" s="418"/>
      <c r="BB1" s="418"/>
      <c r="BC1" s="418"/>
      <c r="BD1" s="418"/>
      <c r="BE1" s="418"/>
      <c r="BF1" s="418"/>
    </row>
    <row r="3" spans="1:58" ht="25.5" customHeight="1">
      <c r="A3" s="419" t="s">
        <v>527</v>
      </c>
    </row>
    <row r="4" spans="1:58" ht="25.5" customHeight="1">
      <c r="A4" s="419" t="s">
        <v>528</v>
      </c>
    </row>
    <row r="6" spans="1:58" ht="25.5" customHeight="1">
      <c r="A6" s="419" t="s">
        <v>529</v>
      </c>
    </row>
    <row r="7" spans="1:58" ht="25.5" customHeight="1">
      <c r="A7" s="420" t="s">
        <v>530</v>
      </c>
      <c r="AS7" s="420"/>
    </row>
    <row r="8" spans="1:58" ht="25.5" customHeight="1">
      <c r="A8" s="420" t="s">
        <v>531</v>
      </c>
      <c r="AS8" s="420"/>
    </row>
    <row r="9" spans="1:58" ht="25.5" customHeight="1">
      <c r="A9" s="420" t="s">
        <v>532</v>
      </c>
      <c r="AS9" s="420"/>
    </row>
    <row r="10" spans="1:58" ht="25.5" customHeight="1">
      <c r="A10" s="420" t="s">
        <v>533</v>
      </c>
      <c r="AS10" s="420"/>
    </row>
    <row r="11" spans="1:58" ht="25.5" customHeight="1">
      <c r="A11" s="419" t="s">
        <v>534</v>
      </c>
    </row>
    <row r="13" spans="1:58" ht="25.5" customHeight="1">
      <c r="A13" s="420" t="s">
        <v>535</v>
      </c>
      <c r="B13" s="420"/>
      <c r="C13" s="420"/>
      <c r="D13" s="420"/>
      <c r="E13" s="420"/>
      <c r="F13" s="420"/>
    </row>
    <row r="14" spans="1:58" ht="25.5" customHeight="1">
      <c r="A14" s="1334" t="s">
        <v>536</v>
      </c>
      <c r="B14" s="1334"/>
      <c r="C14" s="1334"/>
      <c r="D14" s="1334"/>
      <c r="E14" s="1344">
        <f>(決算書!G11+決算書!G12)/10000</f>
        <v>0</v>
      </c>
      <c r="F14" s="1344"/>
      <c r="G14" s="1344"/>
      <c r="H14" s="1344"/>
      <c r="I14" s="1344"/>
      <c r="J14" s="1344"/>
      <c r="K14" s="1334" t="s">
        <v>521</v>
      </c>
      <c r="L14" s="1334"/>
      <c r="M14" s="419" t="s">
        <v>537</v>
      </c>
    </row>
    <row r="15" spans="1:58" ht="25.5" customHeight="1">
      <c r="A15" s="1334" t="s">
        <v>247</v>
      </c>
      <c r="B15" s="1334"/>
      <c r="C15" s="1334"/>
      <c r="D15" s="1334"/>
      <c r="E15" s="1344">
        <f>決算書!G20/10000</f>
        <v>0</v>
      </c>
      <c r="F15" s="1344"/>
      <c r="G15" s="1344"/>
      <c r="H15" s="1344"/>
      <c r="I15" s="1344"/>
      <c r="J15" s="1344"/>
      <c r="K15" s="1334" t="s">
        <v>521</v>
      </c>
      <c r="L15" s="1334"/>
      <c r="M15" s="419" t="s">
        <v>629</v>
      </c>
    </row>
    <row r="16" spans="1:58" ht="25.5" customHeight="1">
      <c r="A16" s="1334" t="s">
        <v>538</v>
      </c>
      <c r="B16" s="1334"/>
      <c r="C16" s="1334"/>
      <c r="D16" s="1334"/>
      <c r="E16" s="1345">
        <f>E14+E15</f>
        <v>0</v>
      </c>
      <c r="F16" s="1345"/>
      <c r="G16" s="1345"/>
      <c r="H16" s="1345"/>
      <c r="I16" s="1345"/>
      <c r="J16" s="1345"/>
      <c r="K16" s="1334" t="s">
        <v>521</v>
      </c>
      <c r="L16" s="1334"/>
    </row>
    <row r="17" spans="1:31" ht="25.5" customHeight="1">
      <c r="A17" s="421"/>
      <c r="B17" s="421"/>
      <c r="C17" s="421"/>
      <c r="D17" s="421"/>
      <c r="E17" s="421"/>
      <c r="F17" s="421"/>
      <c r="G17" s="421"/>
      <c r="H17" s="421"/>
      <c r="I17" s="421"/>
      <c r="J17" s="421"/>
      <c r="K17" s="421"/>
      <c r="L17" s="421"/>
    </row>
    <row r="18" spans="1:31" ht="25.5" customHeight="1">
      <c r="A18" s="1343" t="s">
        <v>539</v>
      </c>
      <c r="B18" s="1343"/>
      <c r="C18" s="1343"/>
      <c r="D18" s="1353"/>
      <c r="E18" s="1354">
        <v>30</v>
      </c>
      <c r="F18" s="1354"/>
      <c r="G18" s="1354"/>
      <c r="H18" s="1354"/>
      <c r="I18" s="419" t="s">
        <v>540</v>
      </c>
    </row>
    <row r="20" spans="1:31" ht="25.5" customHeight="1">
      <c r="A20" s="1347" t="s">
        <v>541</v>
      </c>
      <c r="B20" s="1348"/>
      <c r="C20" s="1348"/>
      <c r="D20" s="1348"/>
      <c r="E20" s="1348"/>
      <c r="F20" s="1349"/>
      <c r="G20" s="1350" t="s">
        <v>522</v>
      </c>
      <c r="H20" s="1351"/>
      <c r="I20" s="1352"/>
      <c r="J20" s="1331">
        <f>E16/(1-E18/100)</f>
        <v>0</v>
      </c>
      <c r="K20" s="1332"/>
      <c r="L20" s="1333"/>
      <c r="M20" s="1334" t="s">
        <v>521</v>
      </c>
      <c r="N20" s="1334"/>
      <c r="O20" s="419" t="s">
        <v>542</v>
      </c>
    </row>
    <row r="22" spans="1:31" ht="25.5" customHeight="1">
      <c r="A22" s="420" t="s">
        <v>531</v>
      </c>
    </row>
    <row r="23" spans="1:31" ht="25.5" customHeight="1">
      <c r="A23" s="419" t="s">
        <v>543</v>
      </c>
    </row>
    <row r="24" spans="1:31" ht="25.5" customHeight="1">
      <c r="A24" s="1341" t="s">
        <v>541</v>
      </c>
      <c r="B24" s="1341"/>
      <c r="C24" s="1341"/>
      <c r="D24" s="1342">
        <v>0</v>
      </c>
      <c r="E24" s="1342"/>
      <c r="F24" s="1342"/>
      <c r="G24" s="1342"/>
      <c r="H24" s="1334" t="s">
        <v>521</v>
      </c>
      <c r="I24" s="1334"/>
      <c r="J24" s="419" t="s">
        <v>544</v>
      </c>
    </row>
    <row r="25" spans="1:31" ht="25.5" customHeight="1">
      <c r="A25" s="419" t="s">
        <v>545</v>
      </c>
    </row>
    <row r="27" spans="1:31" ht="25.5" customHeight="1">
      <c r="A27" s="420" t="s">
        <v>546</v>
      </c>
    </row>
    <row r="28" spans="1:31" ht="25.5" customHeight="1">
      <c r="A28" s="419" t="s">
        <v>547</v>
      </c>
    </row>
    <row r="29" spans="1:31" ht="25.5" customHeight="1">
      <c r="A29" s="419" t="s">
        <v>548</v>
      </c>
      <c r="E29" s="1342"/>
      <c r="F29" s="1342"/>
      <c r="G29" s="1342"/>
      <c r="H29" s="1342"/>
      <c r="I29" s="1334" t="s">
        <v>521</v>
      </c>
      <c r="J29" s="1334"/>
      <c r="K29" s="419" t="s">
        <v>549</v>
      </c>
      <c r="O29" s="419" t="s">
        <v>550</v>
      </c>
      <c r="Y29" s="1344" t="e">
        <f>決算書!L9*100</f>
        <v>#DIV/0!</v>
      </c>
      <c r="Z29" s="1344"/>
      <c r="AA29" s="1344"/>
      <c r="AB29" s="1344"/>
      <c r="AC29" s="1334" t="s">
        <v>551</v>
      </c>
      <c r="AD29" s="1334"/>
      <c r="AE29" s="419" t="s">
        <v>552</v>
      </c>
    </row>
    <row r="31" spans="1:31" ht="25.5" customHeight="1">
      <c r="A31" s="1341" t="s">
        <v>541</v>
      </c>
      <c r="B31" s="1341"/>
      <c r="C31" s="1341"/>
      <c r="D31" s="1345" t="e">
        <f>E29*(Y29/100)</f>
        <v>#DIV/0!</v>
      </c>
      <c r="E31" s="1345"/>
      <c r="F31" s="1345"/>
      <c r="G31" s="1345"/>
      <c r="H31" s="1334" t="s">
        <v>521</v>
      </c>
      <c r="I31" s="1334"/>
      <c r="J31" s="419" t="s">
        <v>553</v>
      </c>
    </row>
    <row r="32" spans="1:31" ht="25.5" customHeight="1">
      <c r="A32" s="422"/>
      <c r="B32" s="422"/>
      <c r="C32" s="422"/>
      <c r="D32" s="421"/>
      <c r="E32" s="421"/>
      <c r="F32" s="421"/>
      <c r="G32" s="421"/>
      <c r="H32" s="421"/>
      <c r="I32" s="421"/>
    </row>
    <row r="33" spans="1:62" ht="25.5" customHeight="1">
      <c r="A33" s="1346" t="s">
        <v>533</v>
      </c>
      <c r="B33" s="1346"/>
      <c r="C33" s="1346"/>
      <c r="D33" s="1346"/>
      <c r="E33" s="1346"/>
      <c r="F33" s="1346"/>
      <c r="G33" s="1346"/>
      <c r="H33" s="1346"/>
      <c r="I33" s="421"/>
    </row>
    <row r="34" spans="1:62" ht="25.5" customHeight="1">
      <c r="A34" s="424" t="s">
        <v>554</v>
      </c>
      <c r="B34" s="423"/>
      <c r="C34" s="423"/>
      <c r="D34" s="423"/>
      <c r="E34" s="423"/>
      <c r="F34" s="423"/>
      <c r="G34" s="423"/>
      <c r="H34" s="423"/>
      <c r="I34" s="421"/>
    </row>
    <row r="35" spans="1:62" ht="25.5" customHeight="1">
      <c r="A35" s="1341" t="s">
        <v>541</v>
      </c>
      <c r="B35" s="1341"/>
      <c r="C35" s="1341"/>
      <c r="D35" s="1342"/>
      <c r="E35" s="1342"/>
      <c r="F35" s="1342"/>
      <c r="G35" s="1342"/>
      <c r="H35" s="1334" t="s">
        <v>521</v>
      </c>
      <c r="I35" s="1334"/>
      <c r="J35" s="419" t="s">
        <v>555</v>
      </c>
      <c r="AU35" s="1343"/>
      <c r="AV35" s="1343"/>
      <c r="AW35" s="1343"/>
      <c r="AX35" s="1343"/>
      <c r="AY35" s="1343"/>
      <c r="AZ35" s="1343"/>
      <c r="BA35" s="1343"/>
      <c r="BB35" s="1343"/>
      <c r="BC35" s="1343"/>
      <c r="BD35" s="1343"/>
      <c r="BE35" s="1343"/>
      <c r="BF35" s="1343"/>
      <c r="BG35" s="1343"/>
      <c r="BH35" s="1343"/>
      <c r="BI35" s="1343"/>
      <c r="BJ35" s="1343"/>
    </row>
    <row r="36" spans="1:62" ht="25.5" customHeight="1">
      <c r="A36" s="422"/>
      <c r="B36" s="422"/>
      <c r="C36" s="422"/>
      <c r="D36" s="421"/>
      <c r="E36" s="421"/>
      <c r="F36" s="421"/>
      <c r="G36" s="421"/>
      <c r="H36" s="421"/>
      <c r="I36" s="421"/>
      <c r="AU36" s="1343"/>
      <c r="AV36" s="1343"/>
      <c r="AW36" s="1343"/>
      <c r="AX36" s="1343"/>
      <c r="AY36" s="1343"/>
      <c r="AZ36" s="1343"/>
      <c r="BA36" s="1343"/>
      <c r="BB36" s="1343"/>
      <c r="BC36" s="1343"/>
      <c r="BD36" s="1343"/>
      <c r="BE36" s="1343"/>
      <c r="BF36" s="1343"/>
      <c r="BG36" s="1343"/>
      <c r="BH36" s="1343"/>
      <c r="BI36" s="1343"/>
      <c r="BJ36" s="1343"/>
    </row>
    <row r="37" spans="1:62" ht="25.5" customHeight="1">
      <c r="A37" s="419" t="s">
        <v>556</v>
      </c>
    </row>
    <row r="38" spans="1:62" ht="25.5" customHeight="1">
      <c r="A38" s="419" t="s">
        <v>557</v>
      </c>
      <c r="C38" s="1331" t="e">
        <f>J20+D24+D31+D35</f>
        <v>#DIV/0!</v>
      </c>
      <c r="D38" s="1332"/>
      <c r="E38" s="1333"/>
      <c r="F38" s="1334" t="s">
        <v>521</v>
      </c>
      <c r="G38" s="1334"/>
      <c r="H38" s="419" t="s">
        <v>558</v>
      </c>
    </row>
    <row r="39" spans="1:62" ht="25.5" customHeight="1">
      <c r="A39" s="419" t="s">
        <v>559</v>
      </c>
    </row>
    <row r="40" spans="1:62" ht="25.5" customHeight="1">
      <c r="A40" s="419" t="s">
        <v>560</v>
      </c>
      <c r="E40" s="1335">
        <f>決算書!C5/10000</f>
        <v>0</v>
      </c>
      <c r="F40" s="1336"/>
      <c r="G40" s="1337"/>
      <c r="H40" s="1334" t="s">
        <v>521</v>
      </c>
      <c r="I40" s="1334"/>
      <c r="J40" s="419" t="s">
        <v>561</v>
      </c>
    </row>
    <row r="42" spans="1:62" ht="25.5" customHeight="1">
      <c r="B42" s="419" t="s">
        <v>562</v>
      </c>
      <c r="H42" s="1335">
        <f>E40</f>
        <v>0</v>
      </c>
      <c r="I42" s="1336"/>
      <c r="J42" s="1337"/>
      <c r="K42" s="1334" t="s">
        <v>521</v>
      </c>
      <c r="L42" s="1334"/>
      <c r="M42" s="419" t="s">
        <v>563</v>
      </c>
      <c r="W42" s="1331" t="e">
        <f>$C$38-($E$40-H42)</f>
        <v>#DIV/0!</v>
      </c>
      <c r="X42" s="1332"/>
      <c r="Y42" s="1333"/>
      <c r="Z42" s="1334" t="s">
        <v>521</v>
      </c>
      <c r="AA42" s="1334"/>
      <c r="AB42" s="419" t="s">
        <v>630</v>
      </c>
    </row>
    <row r="43" spans="1:62" ht="25.5" customHeight="1">
      <c r="B43" s="419" t="s">
        <v>564</v>
      </c>
      <c r="H43" s="1335">
        <f>E40*(2/3)</f>
        <v>0</v>
      </c>
      <c r="I43" s="1336"/>
      <c r="J43" s="1337"/>
      <c r="K43" s="1334" t="s">
        <v>521</v>
      </c>
      <c r="L43" s="1334"/>
      <c r="M43" s="419" t="s">
        <v>563</v>
      </c>
      <c r="W43" s="1331" t="e">
        <f>$C$38-($E$40-H43)</f>
        <v>#DIV/0!</v>
      </c>
      <c r="X43" s="1332"/>
      <c r="Y43" s="1333"/>
      <c r="Z43" s="1334" t="s">
        <v>521</v>
      </c>
      <c r="AA43" s="1334"/>
      <c r="AB43" s="419" t="s">
        <v>631</v>
      </c>
    </row>
    <row r="44" spans="1:62" ht="25.5" customHeight="1">
      <c r="B44" s="419" t="s">
        <v>565</v>
      </c>
      <c r="H44" s="1335">
        <f>E40*(1/2)</f>
        <v>0</v>
      </c>
      <c r="I44" s="1336"/>
      <c r="J44" s="1337"/>
      <c r="K44" s="1334" t="s">
        <v>521</v>
      </c>
      <c r="L44" s="1334"/>
      <c r="M44" s="419" t="s">
        <v>563</v>
      </c>
      <c r="W44" s="1331" t="e">
        <f>$C$38-($E$40-H44)</f>
        <v>#DIV/0!</v>
      </c>
      <c r="X44" s="1332"/>
      <c r="Y44" s="1333"/>
      <c r="Z44" s="1334" t="s">
        <v>521</v>
      </c>
      <c r="AA44" s="1334"/>
      <c r="AB44" s="419" t="s">
        <v>632</v>
      </c>
    </row>
    <row r="45" spans="1:62" ht="25.5" customHeight="1">
      <c r="W45" s="569"/>
      <c r="X45" s="569"/>
      <c r="Y45" s="569"/>
    </row>
    <row r="46" spans="1:62" ht="25.5" customHeight="1">
      <c r="B46" s="419" t="s">
        <v>566</v>
      </c>
      <c r="N46" s="1338"/>
      <c r="O46" s="1339"/>
      <c r="P46" s="1340"/>
      <c r="Q46" s="1334" t="s">
        <v>521</v>
      </c>
      <c r="R46" s="1334"/>
      <c r="S46" s="419" t="s">
        <v>567</v>
      </c>
      <c r="V46" s="419" t="s">
        <v>568</v>
      </c>
    </row>
    <row r="48" spans="1:62" ht="25.5" customHeight="1">
      <c r="B48" s="419" t="s">
        <v>562</v>
      </c>
      <c r="H48" s="1331">
        <f>H42</f>
        <v>0</v>
      </c>
      <c r="I48" s="1332"/>
      <c r="J48" s="1333"/>
      <c r="K48" s="1334" t="s">
        <v>521</v>
      </c>
      <c r="L48" s="1334"/>
      <c r="M48" s="419" t="s">
        <v>563</v>
      </c>
      <c r="W48" s="1331" t="e">
        <f>$C$38-($E$40-H48)-N46</f>
        <v>#DIV/0!</v>
      </c>
      <c r="X48" s="1332"/>
      <c r="Y48" s="1333"/>
      <c r="Z48" s="1334" t="s">
        <v>521</v>
      </c>
      <c r="AA48" s="1334"/>
    </row>
    <row r="49" spans="2:27" ht="25.5" customHeight="1">
      <c r="B49" s="419" t="s">
        <v>564</v>
      </c>
      <c r="H49" s="1331">
        <f t="shared" ref="H49:H50" si="0">H43</f>
        <v>0</v>
      </c>
      <c r="I49" s="1332"/>
      <c r="J49" s="1333"/>
      <c r="K49" s="1334" t="s">
        <v>521</v>
      </c>
      <c r="L49" s="1334"/>
      <c r="M49" s="419" t="s">
        <v>563</v>
      </c>
      <c r="W49" s="1331" t="e">
        <f>$C$38-($E$40-H49)-N46</f>
        <v>#DIV/0!</v>
      </c>
      <c r="X49" s="1332"/>
      <c r="Y49" s="1333"/>
      <c r="Z49" s="1334" t="s">
        <v>521</v>
      </c>
      <c r="AA49" s="1334"/>
    </row>
    <row r="50" spans="2:27" ht="25.5" customHeight="1">
      <c r="B50" s="419" t="s">
        <v>565</v>
      </c>
      <c r="H50" s="1331">
        <f t="shared" si="0"/>
        <v>0</v>
      </c>
      <c r="I50" s="1332"/>
      <c r="J50" s="1333"/>
      <c r="K50" s="1334" t="s">
        <v>521</v>
      </c>
      <c r="L50" s="1334"/>
      <c r="M50" s="419" t="s">
        <v>563</v>
      </c>
      <c r="W50" s="1331" t="e">
        <f>$C$38-($E$40-H50)-N46</f>
        <v>#DIV/0!</v>
      </c>
      <c r="X50" s="1332"/>
      <c r="Y50" s="1333"/>
      <c r="Z50" s="1334" t="s">
        <v>521</v>
      </c>
      <c r="AA50" s="1334"/>
    </row>
  </sheetData>
  <sheetProtection algorithmName="SHA-512" hashValue="SJSzW7oExzucEjR1/bKEXGP0Cqa3XTjlmL+Dxrl1fmMu9fABMagBulkSSm21Xte/SbiUlk0dgvDYklkGQ9Psfw==" saltValue="zfzZicxu8j18LmhXTUV8xQ==" spinCount="100000" sheet="1" objects="1" scenarios="1" formatCells="0" formatColumns="0" formatRows="0"/>
  <mergeCells count="60">
    <mergeCell ref="A14:D14"/>
    <mergeCell ref="E14:J14"/>
    <mergeCell ref="K14:L14"/>
    <mergeCell ref="A15:D15"/>
    <mergeCell ref="E15:J15"/>
    <mergeCell ref="K15:L15"/>
    <mergeCell ref="A16:D16"/>
    <mergeCell ref="E16:J16"/>
    <mergeCell ref="K16:L16"/>
    <mergeCell ref="A18:D18"/>
    <mergeCell ref="E18:H18"/>
    <mergeCell ref="A33:H33"/>
    <mergeCell ref="M20:N20"/>
    <mergeCell ref="A24:C24"/>
    <mergeCell ref="D24:G24"/>
    <mergeCell ref="H24:I24"/>
    <mergeCell ref="E29:H29"/>
    <mergeCell ref="I29:J29"/>
    <mergeCell ref="A20:F20"/>
    <mergeCell ref="G20:I20"/>
    <mergeCell ref="J20:L20"/>
    <mergeCell ref="Y29:AB29"/>
    <mergeCell ref="AC29:AD29"/>
    <mergeCell ref="A31:C31"/>
    <mergeCell ref="D31:G31"/>
    <mergeCell ref="H31:I31"/>
    <mergeCell ref="Z42:AA42"/>
    <mergeCell ref="A35:C35"/>
    <mergeCell ref="D35:G35"/>
    <mergeCell ref="H35:I35"/>
    <mergeCell ref="AU35:BJ36"/>
    <mergeCell ref="C38:E38"/>
    <mergeCell ref="F38:G38"/>
    <mergeCell ref="E40:G40"/>
    <mergeCell ref="H40:I40"/>
    <mergeCell ref="H42:J42"/>
    <mergeCell ref="K42:L42"/>
    <mergeCell ref="W42:Y42"/>
    <mergeCell ref="Z48:AA48"/>
    <mergeCell ref="H43:J43"/>
    <mergeCell ref="K43:L43"/>
    <mergeCell ref="W43:Y43"/>
    <mergeCell ref="Z43:AA43"/>
    <mergeCell ref="H44:J44"/>
    <mergeCell ref="K44:L44"/>
    <mergeCell ref="W44:Y44"/>
    <mergeCell ref="Z44:AA44"/>
    <mergeCell ref="N46:P46"/>
    <mergeCell ref="Q46:R46"/>
    <mergeCell ref="H48:J48"/>
    <mergeCell ref="K48:L48"/>
    <mergeCell ref="W48:Y48"/>
    <mergeCell ref="H49:J49"/>
    <mergeCell ref="K49:L49"/>
    <mergeCell ref="W49:Y49"/>
    <mergeCell ref="Z49:AA49"/>
    <mergeCell ref="H50:J50"/>
    <mergeCell ref="K50:L50"/>
    <mergeCell ref="W50:Y50"/>
    <mergeCell ref="Z50:AA50"/>
  </mergeCells>
  <phoneticPr fontId="3"/>
  <printOptions horizontalCentered="1" verticalCentered="1"/>
  <pageMargins left="0.11811023622047245" right="0.11811023622047245" top="0.19685039370078741" bottom="0.19685039370078741" header="0.19685039370078741" footer="0.11811023622047245"/>
  <pageSetup paperSize="9" scale="5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F29DC-A0D0-4352-A550-B2806A3C834B}">
  <sheetPr>
    <tabColor theme="8" tint="0.79998168889431442"/>
  </sheetPr>
  <dimension ref="A1:BJ50"/>
  <sheetViews>
    <sheetView view="pageBreakPreview" topLeftCell="A13" zoomScaleNormal="85" zoomScaleSheetLayoutView="100" workbookViewId="0">
      <selection activeCell="W48" sqref="W48:Y50"/>
    </sheetView>
  </sheetViews>
  <sheetFormatPr defaultColWidth="3" defaultRowHeight="25.5" customHeight="1"/>
  <cols>
    <col min="1" max="46" width="3" style="419"/>
    <col min="47" max="47" width="10.59765625" style="419" bestFit="1" customWidth="1"/>
    <col min="48" max="51" width="3" style="419"/>
    <col min="52" max="52" width="9.69921875" style="419" bestFit="1" customWidth="1"/>
    <col min="53" max="16384" width="3" style="419"/>
  </cols>
  <sheetData>
    <row r="1" spans="1:58" ht="25.5" customHeight="1">
      <c r="A1" s="418" t="s">
        <v>569</v>
      </c>
      <c r="B1" s="418"/>
      <c r="C1" s="418"/>
      <c r="D1" s="418"/>
      <c r="E1" s="418"/>
      <c r="F1" s="418"/>
      <c r="G1" s="418"/>
      <c r="H1" s="418"/>
      <c r="I1" s="418"/>
      <c r="J1" s="418"/>
      <c r="K1" s="418"/>
      <c r="L1" s="418"/>
      <c r="M1" s="418"/>
      <c r="N1" s="418"/>
      <c r="O1" s="418"/>
      <c r="AS1" s="418"/>
      <c r="AT1" s="418"/>
      <c r="AU1" s="418"/>
      <c r="AV1" s="418"/>
      <c r="AW1" s="418"/>
      <c r="AX1" s="418"/>
      <c r="AY1" s="418"/>
      <c r="AZ1" s="418"/>
      <c r="BA1" s="418"/>
      <c r="BB1" s="418"/>
      <c r="BC1" s="418"/>
      <c r="BD1" s="418"/>
      <c r="BE1" s="418"/>
      <c r="BF1" s="418"/>
    </row>
    <row r="3" spans="1:58" ht="25.5" customHeight="1">
      <c r="A3" s="419" t="s">
        <v>527</v>
      </c>
    </row>
    <row r="4" spans="1:58" ht="25.5" customHeight="1">
      <c r="A4" s="419" t="s">
        <v>570</v>
      </c>
    </row>
    <row r="6" spans="1:58" ht="25.5" customHeight="1">
      <c r="A6" s="419" t="s">
        <v>571</v>
      </c>
    </row>
    <row r="7" spans="1:58" ht="25.5" customHeight="1">
      <c r="A7" s="420" t="s">
        <v>530</v>
      </c>
      <c r="AS7" s="420"/>
    </row>
    <row r="8" spans="1:58" ht="25.5" customHeight="1">
      <c r="A8" s="420" t="s">
        <v>531</v>
      </c>
      <c r="AS8" s="420"/>
    </row>
    <row r="9" spans="1:58" ht="25.5" customHeight="1">
      <c r="A9" s="420" t="s">
        <v>532</v>
      </c>
      <c r="AS9" s="420"/>
    </row>
    <row r="10" spans="1:58" ht="25.5" customHeight="1">
      <c r="A10" s="420" t="s">
        <v>533</v>
      </c>
      <c r="AS10" s="420"/>
    </row>
    <row r="11" spans="1:58" ht="25.5" customHeight="1">
      <c r="A11" s="419" t="s">
        <v>534</v>
      </c>
    </row>
    <row r="13" spans="1:58" ht="25.5" customHeight="1">
      <c r="A13" s="420" t="s">
        <v>535</v>
      </c>
      <c r="B13" s="420"/>
      <c r="C13" s="420"/>
      <c r="D13" s="420"/>
      <c r="E13" s="420"/>
      <c r="F13" s="420"/>
    </row>
    <row r="14" spans="1:58" ht="25.5" customHeight="1">
      <c r="A14" s="1334" t="s">
        <v>536</v>
      </c>
      <c r="B14" s="1334"/>
      <c r="C14" s="1334"/>
      <c r="D14" s="1334"/>
      <c r="E14" s="1344">
        <f>(決算書!G11+決算書!G12)/10000</f>
        <v>0</v>
      </c>
      <c r="F14" s="1344"/>
      <c r="G14" s="1344"/>
      <c r="H14" s="1344"/>
      <c r="I14" s="1344"/>
      <c r="J14" s="1344"/>
      <c r="K14" s="1334" t="s">
        <v>521</v>
      </c>
      <c r="L14" s="1334"/>
      <c r="M14" s="419" t="s">
        <v>537</v>
      </c>
    </row>
    <row r="15" spans="1:58" ht="25.5" customHeight="1">
      <c r="A15" s="1334" t="s">
        <v>247</v>
      </c>
      <c r="B15" s="1334"/>
      <c r="C15" s="1334"/>
      <c r="D15" s="1334"/>
      <c r="E15" s="1344">
        <f>決算書!G20/10000</f>
        <v>0</v>
      </c>
      <c r="F15" s="1344"/>
      <c r="G15" s="1344"/>
      <c r="H15" s="1344"/>
      <c r="I15" s="1344"/>
      <c r="J15" s="1344"/>
      <c r="K15" s="1334" t="s">
        <v>521</v>
      </c>
      <c r="L15" s="1334"/>
      <c r="M15" s="419" t="s">
        <v>629</v>
      </c>
    </row>
    <row r="16" spans="1:58" ht="25.5" customHeight="1">
      <c r="A16" s="1334" t="s">
        <v>538</v>
      </c>
      <c r="B16" s="1334"/>
      <c r="C16" s="1334"/>
      <c r="D16" s="1334"/>
      <c r="E16" s="1345">
        <f>E14+E15</f>
        <v>0</v>
      </c>
      <c r="F16" s="1345"/>
      <c r="G16" s="1345"/>
      <c r="H16" s="1345"/>
      <c r="I16" s="1345"/>
      <c r="J16" s="1345"/>
      <c r="K16" s="1334" t="s">
        <v>521</v>
      </c>
      <c r="L16" s="1334"/>
    </row>
    <row r="17" spans="1:31" ht="25.5" customHeight="1">
      <c r="A17" s="421"/>
      <c r="B17" s="421"/>
      <c r="C17" s="421"/>
      <c r="D17" s="421"/>
      <c r="E17" s="421"/>
      <c r="F17" s="421"/>
      <c r="G17" s="421"/>
      <c r="H17" s="421"/>
      <c r="I17" s="421"/>
      <c r="J17" s="421"/>
      <c r="K17" s="421"/>
      <c r="L17" s="421"/>
    </row>
    <row r="18" spans="1:31" ht="25.5" customHeight="1">
      <c r="A18" s="1343" t="s">
        <v>539</v>
      </c>
      <c r="B18" s="1343"/>
      <c r="C18" s="1343"/>
      <c r="D18" s="1353"/>
      <c r="E18" s="1354">
        <v>30</v>
      </c>
      <c r="F18" s="1354"/>
      <c r="G18" s="1354"/>
      <c r="H18" s="1354"/>
      <c r="I18" s="419" t="s">
        <v>540</v>
      </c>
    </row>
    <row r="20" spans="1:31" ht="25.5" customHeight="1">
      <c r="A20" s="1347" t="s">
        <v>541</v>
      </c>
      <c r="B20" s="1348"/>
      <c r="C20" s="1348"/>
      <c r="D20" s="1348"/>
      <c r="E20" s="1348"/>
      <c r="F20" s="1349"/>
      <c r="G20" s="1350" t="s">
        <v>522</v>
      </c>
      <c r="H20" s="1351"/>
      <c r="I20" s="1352"/>
      <c r="J20" s="1331">
        <f>E16/(1-E18/100)</f>
        <v>0</v>
      </c>
      <c r="K20" s="1332"/>
      <c r="L20" s="1333"/>
      <c r="M20" s="1334" t="s">
        <v>521</v>
      </c>
      <c r="N20" s="1334"/>
      <c r="O20" s="419" t="s">
        <v>542</v>
      </c>
    </row>
    <row r="22" spans="1:31" ht="25.5" customHeight="1">
      <c r="A22" s="420" t="s">
        <v>531</v>
      </c>
    </row>
    <row r="23" spans="1:31" ht="25.5" customHeight="1">
      <c r="A23" s="419" t="s">
        <v>543</v>
      </c>
    </row>
    <row r="24" spans="1:31" ht="25.5" customHeight="1">
      <c r="A24" s="1341" t="s">
        <v>541</v>
      </c>
      <c r="B24" s="1341"/>
      <c r="C24" s="1341"/>
      <c r="D24" s="1342"/>
      <c r="E24" s="1342"/>
      <c r="F24" s="1342"/>
      <c r="G24" s="1342"/>
      <c r="H24" s="1334" t="s">
        <v>521</v>
      </c>
      <c r="I24" s="1334"/>
      <c r="J24" s="419" t="s">
        <v>544</v>
      </c>
    </row>
    <row r="25" spans="1:31" ht="25.5" customHeight="1">
      <c r="A25" s="419" t="s">
        <v>545</v>
      </c>
    </row>
    <row r="27" spans="1:31" ht="25.5" customHeight="1">
      <c r="A27" s="420" t="s">
        <v>546</v>
      </c>
    </row>
    <row r="28" spans="1:31" ht="25.5" customHeight="1">
      <c r="A28" s="419" t="s">
        <v>547</v>
      </c>
    </row>
    <row r="29" spans="1:31" ht="25.5" customHeight="1">
      <c r="A29" s="419" t="s">
        <v>548</v>
      </c>
      <c r="E29" s="1342"/>
      <c r="F29" s="1342"/>
      <c r="G29" s="1342"/>
      <c r="H29" s="1342"/>
      <c r="I29" s="1334" t="s">
        <v>521</v>
      </c>
      <c r="J29" s="1334"/>
      <c r="K29" s="419" t="s">
        <v>549</v>
      </c>
      <c r="O29" s="419" t="s">
        <v>550</v>
      </c>
      <c r="Y29" s="1344" t="e">
        <f>決算書!L9*100</f>
        <v>#DIV/0!</v>
      </c>
      <c r="Z29" s="1344"/>
      <c r="AA29" s="1344"/>
      <c r="AB29" s="1344"/>
      <c r="AC29" s="1334" t="s">
        <v>551</v>
      </c>
      <c r="AD29" s="1334"/>
      <c r="AE29" s="419" t="s">
        <v>552</v>
      </c>
    </row>
    <row r="31" spans="1:31" ht="25.5" customHeight="1">
      <c r="A31" s="1341" t="s">
        <v>541</v>
      </c>
      <c r="B31" s="1341"/>
      <c r="C31" s="1341"/>
      <c r="D31" s="1345" t="e">
        <f>E29*(Y29/100)</f>
        <v>#DIV/0!</v>
      </c>
      <c r="E31" s="1345"/>
      <c r="F31" s="1345"/>
      <c r="G31" s="1345"/>
      <c r="H31" s="1334" t="s">
        <v>521</v>
      </c>
      <c r="I31" s="1334"/>
      <c r="J31" s="419" t="s">
        <v>553</v>
      </c>
    </row>
    <row r="32" spans="1:31" ht="25.5" customHeight="1">
      <c r="A32" s="422"/>
      <c r="B32" s="422"/>
      <c r="C32" s="422"/>
      <c r="D32" s="421"/>
      <c r="E32" s="421"/>
      <c r="F32" s="421"/>
      <c r="G32" s="421"/>
      <c r="H32" s="421"/>
      <c r="I32" s="421"/>
    </row>
    <row r="33" spans="1:62" ht="25.5" customHeight="1">
      <c r="A33" s="1346" t="s">
        <v>533</v>
      </c>
      <c r="B33" s="1346"/>
      <c r="C33" s="1346"/>
      <c r="D33" s="1346"/>
      <c r="E33" s="1346"/>
      <c r="F33" s="1346"/>
      <c r="G33" s="1346"/>
      <c r="H33" s="1346"/>
      <c r="I33" s="421"/>
    </row>
    <row r="34" spans="1:62" ht="25.5" customHeight="1">
      <c r="A34" s="424" t="s">
        <v>554</v>
      </c>
      <c r="B34" s="423"/>
      <c r="C34" s="423"/>
      <c r="D34" s="423"/>
      <c r="E34" s="423"/>
      <c r="F34" s="423"/>
      <c r="G34" s="423"/>
      <c r="H34" s="423"/>
      <c r="I34" s="421"/>
    </row>
    <row r="35" spans="1:62" ht="25.5" customHeight="1">
      <c r="A35" s="1341" t="s">
        <v>541</v>
      </c>
      <c r="B35" s="1341"/>
      <c r="C35" s="1341"/>
      <c r="D35" s="1342"/>
      <c r="E35" s="1342"/>
      <c r="F35" s="1342"/>
      <c r="G35" s="1342"/>
      <c r="H35" s="1334" t="s">
        <v>521</v>
      </c>
      <c r="I35" s="1334"/>
      <c r="J35" s="419" t="s">
        <v>555</v>
      </c>
      <c r="AU35" s="1343"/>
      <c r="AV35" s="1343"/>
      <c r="AW35" s="1343"/>
      <c r="AX35" s="1343"/>
      <c r="AY35" s="1343"/>
      <c r="AZ35" s="1343"/>
      <c r="BA35" s="1343"/>
      <c r="BB35" s="1343"/>
      <c r="BC35" s="1343"/>
      <c r="BD35" s="1343"/>
      <c r="BE35" s="1343"/>
      <c r="BF35" s="1343"/>
      <c r="BG35" s="1343"/>
      <c r="BH35" s="1343"/>
      <c r="BI35" s="1343"/>
      <c r="BJ35" s="1343"/>
    </row>
    <row r="36" spans="1:62" ht="25.5" customHeight="1">
      <c r="A36" s="422"/>
      <c r="B36" s="422"/>
      <c r="C36" s="422"/>
      <c r="D36" s="421"/>
      <c r="E36" s="421"/>
      <c r="F36" s="421"/>
      <c r="G36" s="421"/>
      <c r="H36" s="421"/>
      <c r="I36" s="421"/>
      <c r="AU36" s="1343"/>
      <c r="AV36" s="1343"/>
      <c r="AW36" s="1343"/>
      <c r="AX36" s="1343"/>
      <c r="AY36" s="1343"/>
      <c r="AZ36" s="1343"/>
      <c r="BA36" s="1343"/>
      <c r="BB36" s="1343"/>
      <c r="BC36" s="1343"/>
      <c r="BD36" s="1343"/>
      <c r="BE36" s="1343"/>
      <c r="BF36" s="1343"/>
      <c r="BG36" s="1343"/>
      <c r="BH36" s="1343"/>
      <c r="BI36" s="1343"/>
      <c r="BJ36" s="1343"/>
    </row>
    <row r="37" spans="1:62" ht="25.5" customHeight="1">
      <c r="A37" s="419" t="s">
        <v>556</v>
      </c>
    </row>
    <row r="38" spans="1:62" ht="25.5" customHeight="1">
      <c r="A38" s="419" t="s">
        <v>557</v>
      </c>
      <c r="C38" s="1331" t="e">
        <f>J20+D24+D31+D35</f>
        <v>#DIV/0!</v>
      </c>
      <c r="D38" s="1332"/>
      <c r="E38" s="1333"/>
      <c r="F38" s="1334" t="s">
        <v>521</v>
      </c>
      <c r="G38" s="1334"/>
      <c r="H38" s="419" t="s">
        <v>558</v>
      </c>
    </row>
    <row r="39" spans="1:62" ht="25.5" customHeight="1">
      <c r="A39" s="419" t="s">
        <v>559</v>
      </c>
    </row>
    <row r="40" spans="1:62" ht="25.5" customHeight="1">
      <c r="A40" s="419" t="s">
        <v>560</v>
      </c>
      <c r="E40" s="1335">
        <f>決算書!C5/10000</f>
        <v>0</v>
      </c>
      <c r="F40" s="1336"/>
      <c r="G40" s="1337"/>
      <c r="H40" s="1334" t="s">
        <v>521</v>
      </c>
      <c r="I40" s="1334"/>
      <c r="J40" s="419" t="s">
        <v>561</v>
      </c>
    </row>
    <row r="42" spans="1:62" ht="25.5" customHeight="1">
      <c r="B42" s="419" t="s">
        <v>562</v>
      </c>
      <c r="H42" s="1335">
        <f>E40</f>
        <v>0</v>
      </c>
      <c r="I42" s="1336"/>
      <c r="J42" s="1337"/>
      <c r="K42" s="1334" t="s">
        <v>521</v>
      </c>
      <c r="L42" s="1334"/>
      <c r="M42" s="419" t="s">
        <v>563</v>
      </c>
      <c r="W42" s="1331" t="e">
        <f>$C$38-($E$40-H42)</f>
        <v>#DIV/0!</v>
      </c>
      <c r="X42" s="1332"/>
      <c r="Y42" s="1333"/>
      <c r="Z42" s="1334" t="s">
        <v>521</v>
      </c>
      <c r="AA42" s="1334"/>
      <c r="AB42" s="419" t="s">
        <v>630</v>
      </c>
    </row>
    <row r="43" spans="1:62" ht="25.5" customHeight="1">
      <c r="B43" s="419" t="s">
        <v>564</v>
      </c>
      <c r="H43" s="1335">
        <f>E40*(2/3)</f>
        <v>0</v>
      </c>
      <c r="I43" s="1336"/>
      <c r="J43" s="1337"/>
      <c r="K43" s="1334" t="s">
        <v>521</v>
      </c>
      <c r="L43" s="1334"/>
      <c r="M43" s="419" t="s">
        <v>563</v>
      </c>
      <c r="W43" s="1331" t="e">
        <f>$C$38-($E$40-H43)</f>
        <v>#DIV/0!</v>
      </c>
      <c r="X43" s="1332"/>
      <c r="Y43" s="1333"/>
      <c r="Z43" s="1334" t="s">
        <v>521</v>
      </c>
      <c r="AA43" s="1334"/>
      <c r="AB43" s="419" t="s">
        <v>631</v>
      </c>
    </row>
    <row r="44" spans="1:62" ht="25.5" customHeight="1">
      <c r="B44" s="419" t="s">
        <v>565</v>
      </c>
      <c r="H44" s="1335">
        <f>E40*(1/2)</f>
        <v>0</v>
      </c>
      <c r="I44" s="1336"/>
      <c r="J44" s="1337"/>
      <c r="K44" s="1334" t="s">
        <v>521</v>
      </c>
      <c r="L44" s="1334"/>
      <c r="M44" s="419" t="s">
        <v>563</v>
      </c>
      <c r="W44" s="1331" t="e">
        <f>$C$38-($E$40-H44)</f>
        <v>#DIV/0!</v>
      </c>
      <c r="X44" s="1332"/>
      <c r="Y44" s="1333"/>
      <c r="Z44" s="1334" t="s">
        <v>521</v>
      </c>
      <c r="AA44" s="1334"/>
      <c r="AB44" s="419" t="s">
        <v>632</v>
      </c>
    </row>
    <row r="46" spans="1:62" ht="25.5" customHeight="1">
      <c r="B46" s="419" t="s">
        <v>566</v>
      </c>
      <c r="N46" s="1338"/>
      <c r="O46" s="1339"/>
      <c r="P46" s="1340"/>
      <c r="Q46" s="1334" t="s">
        <v>521</v>
      </c>
      <c r="R46" s="1334"/>
      <c r="S46" s="419" t="s">
        <v>567</v>
      </c>
      <c r="V46" s="419" t="s">
        <v>568</v>
      </c>
    </row>
    <row r="48" spans="1:62" ht="25.5" customHeight="1">
      <c r="B48" s="419" t="s">
        <v>562</v>
      </c>
      <c r="H48" s="1331">
        <f>H42</f>
        <v>0</v>
      </c>
      <c r="I48" s="1332"/>
      <c r="J48" s="1333"/>
      <c r="K48" s="1334" t="s">
        <v>521</v>
      </c>
      <c r="L48" s="1334"/>
      <c r="M48" s="419" t="s">
        <v>563</v>
      </c>
      <c r="W48" s="1331" t="e">
        <f>$C$38-($E$40-H48)-N46</f>
        <v>#DIV/0!</v>
      </c>
      <c r="X48" s="1332"/>
      <c r="Y48" s="1333"/>
      <c r="Z48" s="1334" t="s">
        <v>521</v>
      </c>
      <c r="AA48" s="1334"/>
    </row>
    <row r="49" spans="2:27" ht="25.5" customHeight="1">
      <c r="B49" s="419" t="s">
        <v>564</v>
      </c>
      <c r="H49" s="1331">
        <f t="shared" ref="H49:H50" si="0">H43</f>
        <v>0</v>
      </c>
      <c r="I49" s="1332"/>
      <c r="J49" s="1333"/>
      <c r="K49" s="1334" t="s">
        <v>521</v>
      </c>
      <c r="L49" s="1334"/>
      <c r="M49" s="419" t="s">
        <v>563</v>
      </c>
      <c r="W49" s="1331" t="e">
        <f>$C$38-($E$40-H49)-N46</f>
        <v>#DIV/0!</v>
      </c>
      <c r="X49" s="1332"/>
      <c r="Y49" s="1333"/>
      <c r="Z49" s="1334" t="s">
        <v>521</v>
      </c>
      <c r="AA49" s="1334"/>
    </row>
    <row r="50" spans="2:27" ht="25.5" customHeight="1">
      <c r="B50" s="419" t="s">
        <v>565</v>
      </c>
      <c r="H50" s="1331">
        <f t="shared" si="0"/>
        <v>0</v>
      </c>
      <c r="I50" s="1332"/>
      <c r="J50" s="1333"/>
      <c r="K50" s="1334" t="s">
        <v>521</v>
      </c>
      <c r="L50" s="1334"/>
      <c r="M50" s="419" t="s">
        <v>563</v>
      </c>
      <c r="W50" s="1331" t="e">
        <f>$C$38-($E$40-H50)-N46</f>
        <v>#DIV/0!</v>
      </c>
      <c r="X50" s="1332"/>
      <c r="Y50" s="1333"/>
      <c r="Z50" s="1334" t="s">
        <v>521</v>
      </c>
      <c r="AA50" s="1334"/>
    </row>
  </sheetData>
  <sheetProtection algorithmName="SHA-512" hashValue="gQBuKaGKog4CKxwaprOs7qFy38KNqUVgneu390fctWxcwHxSfxGDrKBxOkKYPKuL3dB71RMwrDRqa/gPyVSgBw==" saltValue="jY7oEvvS5548+QqL5upkYg==" spinCount="100000" sheet="1" objects="1" scenarios="1" formatCells="0" formatColumns="0" formatRows="0"/>
  <mergeCells count="60">
    <mergeCell ref="A14:D14"/>
    <mergeCell ref="E14:J14"/>
    <mergeCell ref="K14:L14"/>
    <mergeCell ref="A15:D15"/>
    <mergeCell ref="E15:J15"/>
    <mergeCell ref="K15:L15"/>
    <mergeCell ref="A16:D16"/>
    <mergeCell ref="E16:J16"/>
    <mergeCell ref="K16:L16"/>
    <mergeCell ref="A18:D18"/>
    <mergeCell ref="E18:H18"/>
    <mergeCell ref="A33:H33"/>
    <mergeCell ref="M20:N20"/>
    <mergeCell ref="A24:C24"/>
    <mergeCell ref="D24:G24"/>
    <mergeCell ref="H24:I24"/>
    <mergeCell ref="E29:H29"/>
    <mergeCell ref="I29:J29"/>
    <mergeCell ref="A20:F20"/>
    <mergeCell ref="G20:I20"/>
    <mergeCell ref="J20:L20"/>
    <mergeCell ref="Y29:AB29"/>
    <mergeCell ref="AC29:AD29"/>
    <mergeCell ref="A31:C31"/>
    <mergeCell ref="D31:G31"/>
    <mergeCell ref="H31:I31"/>
    <mergeCell ref="Z42:AA42"/>
    <mergeCell ref="A35:C35"/>
    <mergeCell ref="D35:G35"/>
    <mergeCell ref="H35:I35"/>
    <mergeCell ref="AU35:BJ36"/>
    <mergeCell ref="C38:E38"/>
    <mergeCell ref="F38:G38"/>
    <mergeCell ref="E40:G40"/>
    <mergeCell ref="H40:I40"/>
    <mergeCell ref="H42:J42"/>
    <mergeCell ref="K42:L42"/>
    <mergeCell ref="W42:Y42"/>
    <mergeCell ref="Z48:AA48"/>
    <mergeCell ref="H43:J43"/>
    <mergeCell ref="K43:L43"/>
    <mergeCell ref="W43:Y43"/>
    <mergeCell ref="Z43:AA43"/>
    <mergeCell ref="H44:J44"/>
    <mergeCell ref="K44:L44"/>
    <mergeCell ref="W44:Y44"/>
    <mergeCell ref="Z44:AA44"/>
    <mergeCell ref="N46:P46"/>
    <mergeCell ref="Q46:R46"/>
    <mergeCell ref="H48:J48"/>
    <mergeCell ref="K48:L48"/>
    <mergeCell ref="W48:Y48"/>
    <mergeCell ref="H49:J49"/>
    <mergeCell ref="K49:L49"/>
    <mergeCell ref="W49:Y49"/>
    <mergeCell ref="Z49:AA49"/>
    <mergeCell ref="H50:J50"/>
    <mergeCell ref="K50:L50"/>
    <mergeCell ref="W50:Y50"/>
    <mergeCell ref="Z50:AA50"/>
  </mergeCells>
  <phoneticPr fontId="3"/>
  <printOptions horizontalCentered="1" verticalCentered="1"/>
  <pageMargins left="0.11811023622047245" right="0.11811023622047245" top="0.19685039370078741" bottom="0.19685039370078741" header="0.19685039370078741" footer="0.11811023622047245"/>
  <pageSetup paperSize="9" scale="5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01C01-49B1-41C6-BEA1-D0076687170D}">
  <sheetPr>
    <tabColor theme="8" tint="0.79998168889431442"/>
  </sheetPr>
  <dimension ref="A1:W51"/>
  <sheetViews>
    <sheetView view="pageBreakPreview" topLeftCell="A43" zoomScale="118" zoomScaleNormal="85" zoomScaleSheetLayoutView="85" workbookViewId="0">
      <selection activeCell="E51" sqref="E51:G51"/>
    </sheetView>
  </sheetViews>
  <sheetFormatPr defaultColWidth="3" defaultRowHeight="25.5" customHeight="1"/>
  <cols>
    <col min="1" max="16384" width="3" style="419"/>
  </cols>
  <sheetData>
    <row r="1" spans="1:15" ht="25.5" customHeight="1">
      <c r="A1" s="1357" t="s">
        <v>572</v>
      </c>
      <c r="B1" s="1357"/>
      <c r="C1" s="1357"/>
      <c r="D1" s="1357"/>
      <c r="E1" s="1357"/>
      <c r="F1" s="1357"/>
      <c r="G1" s="1357"/>
      <c r="H1" s="1357"/>
      <c r="I1" s="1357"/>
      <c r="J1" s="1357"/>
      <c r="K1" s="1357"/>
      <c r="L1" s="1357"/>
      <c r="M1" s="1357"/>
      <c r="N1" s="1357"/>
      <c r="O1" s="1357"/>
    </row>
    <row r="3" spans="1:15" ht="25.5" customHeight="1">
      <c r="A3" s="419" t="s">
        <v>527</v>
      </c>
    </row>
    <row r="4" spans="1:15" ht="25.5" customHeight="1">
      <c r="A4" s="419" t="s">
        <v>573</v>
      </c>
    </row>
    <row r="6" spans="1:15" ht="25.5" customHeight="1">
      <c r="A6" s="419" t="s">
        <v>574</v>
      </c>
    </row>
    <row r="7" spans="1:15" ht="25.5" customHeight="1">
      <c r="A7" s="420" t="s">
        <v>530</v>
      </c>
    </row>
    <row r="8" spans="1:15" ht="25.5" customHeight="1">
      <c r="A8" s="420" t="s">
        <v>531</v>
      </c>
    </row>
    <row r="9" spans="1:15" ht="25.5" customHeight="1">
      <c r="A9" s="425" t="s">
        <v>575</v>
      </c>
    </row>
    <row r="10" spans="1:15" ht="25.5" customHeight="1">
      <c r="A10" s="420" t="s">
        <v>576</v>
      </c>
    </row>
    <row r="11" spans="1:15" ht="25.5" customHeight="1">
      <c r="A11" s="419" t="s">
        <v>534</v>
      </c>
    </row>
    <row r="13" spans="1:15" ht="25.5" customHeight="1">
      <c r="A13" s="420" t="s">
        <v>535</v>
      </c>
      <c r="B13" s="420"/>
      <c r="C13" s="420"/>
      <c r="D13" s="420"/>
      <c r="E13" s="420"/>
      <c r="F13" s="420"/>
    </row>
    <row r="15" spans="1:15" ht="25.5" customHeight="1">
      <c r="A15" s="1334" t="s">
        <v>536</v>
      </c>
      <c r="B15" s="1334"/>
      <c r="C15" s="1334"/>
      <c r="D15" s="1334"/>
      <c r="E15" s="1344">
        <f>(決算書!G11+決算書!G12)/10000</f>
        <v>0</v>
      </c>
      <c r="F15" s="1344"/>
      <c r="G15" s="1344"/>
      <c r="H15" s="1344"/>
      <c r="I15" s="1344"/>
      <c r="J15" s="1344"/>
      <c r="K15" s="1334" t="s">
        <v>521</v>
      </c>
      <c r="L15" s="1334"/>
      <c r="M15" s="419" t="s">
        <v>537</v>
      </c>
    </row>
    <row r="16" spans="1:15" ht="25.5" customHeight="1">
      <c r="A16" s="1334" t="s">
        <v>247</v>
      </c>
      <c r="B16" s="1334"/>
      <c r="C16" s="1334"/>
      <c r="D16" s="1334"/>
      <c r="E16" s="1344">
        <f>決算書!G20/10000</f>
        <v>0</v>
      </c>
      <c r="F16" s="1344"/>
      <c r="G16" s="1344"/>
      <c r="H16" s="1344"/>
      <c r="I16" s="1344"/>
      <c r="J16" s="1344"/>
      <c r="K16" s="1334" t="s">
        <v>521</v>
      </c>
      <c r="L16" s="1334"/>
      <c r="M16" s="419" t="s">
        <v>629</v>
      </c>
    </row>
    <row r="17" spans="1:19" ht="25.5" customHeight="1">
      <c r="A17" s="1334" t="s">
        <v>538</v>
      </c>
      <c r="B17" s="1334"/>
      <c r="C17" s="1334"/>
      <c r="D17" s="1334"/>
      <c r="E17" s="1345">
        <f>E15+E16</f>
        <v>0</v>
      </c>
      <c r="F17" s="1345"/>
      <c r="G17" s="1345"/>
      <c r="H17" s="1345"/>
      <c r="I17" s="1345"/>
      <c r="J17" s="1345"/>
      <c r="K17" s="1334" t="s">
        <v>521</v>
      </c>
      <c r="L17" s="1334"/>
    </row>
    <row r="18" spans="1:19" ht="25.5" customHeight="1">
      <c r="A18" s="421"/>
      <c r="B18" s="421"/>
      <c r="C18" s="421"/>
      <c r="D18" s="421"/>
      <c r="E18" s="426"/>
      <c r="F18" s="426"/>
      <c r="G18" s="426"/>
      <c r="H18" s="426"/>
      <c r="I18" s="421"/>
      <c r="J18" s="421"/>
      <c r="K18" s="421"/>
      <c r="L18" s="421"/>
    </row>
    <row r="19" spans="1:19" ht="25.5" customHeight="1">
      <c r="A19" s="1343" t="s">
        <v>539</v>
      </c>
      <c r="B19" s="1343"/>
      <c r="C19" s="1343"/>
      <c r="D19" s="1353"/>
      <c r="E19" s="1356">
        <v>30</v>
      </c>
      <c r="F19" s="1356"/>
      <c r="G19" s="1356"/>
      <c r="H19" s="1356"/>
      <c r="I19" s="419" t="s">
        <v>540</v>
      </c>
    </row>
    <row r="21" spans="1:19" ht="25.5" customHeight="1">
      <c r="A21" s="1347" t="s">
        <v>541</v>
      </c>
      <c r="B21" s="1348"/>
      <c r="C21" s="1348"/>
      <c r="D21" s="1348"/>
      <c r="E21" s="1348"/>
      <c r="F21" s="1349"/>
      <c r="G21" s="1350" t="s">
        <v>522</v>
      </c>
      <c r="H21" s="1351"/>
      <c r="I21" s="1352"/>
      <c r="J21" s="1331">
        <f>E17/(1-E19/100)</f>
        <v>0</v>
      </c>
      <c r="K21" s="1332"/>
      <c r="L21" s="1333"/>
      <c r="M21" s="1334" t="s">
        <v>521</v>
      </c>
      <c r="N21" s="1334"/>
      <c r="O21" s="419" t="s">
        <v>542</v>
      </c>
    </row>
    <row r="23" spans="1:19" ht="25.5" customHeight="1">
      <c r="A23" s="420" t="s">
        <v>531</v>
      </c>
    </row>
    <row r="24" spans="1:19" ht="25.5" customHeight="1">
      <c r="A24" s="419" t="s">
        <v>543</v>
      </c>
    </row>
    <row r="25" spans="1:19" ht="25.5" customHeight="1">
      <c r="A25" s="1341" t="s">
        <v>541</v>
      </c>
      <c r="B25" s="1341"/>
      <c r="C25" s="1341"/>
      <c r="D25" s="1342"/>
      <c r="E25" s="1342"/>
      <c r="F25" s="1342"/>
      <c r="G25" s="1342"/>
      <c r="H25" s="1334" t="s">
        <v>521</v>
      </c>
      <c r="I25" s="1334"/>
      <c r="J25" s="419" t="s">
        <v>544</v>
      </c>
    </row>
    <row r="26" spans="1:19" ht="25.5" customHeight="1">
      <c r="A26" s="419" t="s">
        <v>545</v>
      </c>
    </row>
    <row r="28" spans="1:19" ht="25.5" customHeight="1">
      <c r="A28" s="420" t="s">
        <v>577</v>
      </c>
    </row>
    <row r="30" spans="1:19" ht="25.5" customHeight="1">
      <c r="A30" s="419" t="s">
        <v>578</v>
      </c>
      <c r="D30" s="1354">
        <v>6</v>
      </c>
      <c r="E30" s="1354"/>
      <c r="F30" s="1354"/>
      <c r="G30" s="1343" t="s">
        <v>579</v>
      </c>
      <c r="H30" s="1343"/>
      <c r="I30" s="419" t="s">
        <v>580</v>
      </c>
    </row>
    <row r="31" spans="1:19" ht="25.5" customHeight="1">
      <c r="A31" s="419" t="s">
        <v>633</v>
      </c>
      <c r="N31" s="1335">
        <f>決算書!R4/10000+決算書!R5/10000</f>
        <v>0</v>
      </c>
      <c r="O31" s="1336"/>
      <c r="P31" s="1337"/>
      <c r="Q31" s="1334" t="s">
        <v>521</v>
      </c>
      <c r="R31" s="1334"/>
      <c r="S31" s="419" t="s">
        <v>552</v>
      </c>
    </row>
    <row r="32" spans="1:19" ht="25.5" customHeight="1">
      <c r="A32" s="1341" t="s">
        <v>541</v>
      </c>
      <c r="B32" s="1341"/>
      <c r="C32" s="1341"/>
      <c r="D32" s="1345">
        <f>N31/(12/D30)</f>
        <v>0</v>
      </c>
      <c r="E32" s="1345"/>
      <c r="F32" s="1345"/>
      <c r="G32" s="1345"/>
      <c r="H32" s="1334" t="s">
        <v>521</v>
      </c>
      <c r="I32" s="1334"/>
      <c r="J32" s="419" t="s">
        <v>553</v>
      </c>
    </row>
    <row r="33" spans="1:23" ht="25.5" customHeight="1">
      <c r="A33" s="422"/>
      <c r="B33" s="422"/>
      <c r="C33" s="422"/>
      <c r="D33" s="421"/>
      <c r="E33" s="421"/>
      <c r="F33" s="421"/>
      <c r="G33" s="421"/>
      <c r="H33" s="421"/>
      <c r="I33" s="421"/>
    </row>
    <row r="34" spans="1:23" ht="25.5" customHeight="1">
      <c r="A34" s="420" t="s">
        <v>576</v>
      </c>
      <c r="B34" s="422"/>
      <c r="C34" s="422"/>
      <c r="D34" s="421"/>
      <c r="E34" s="421"/>
      <c r="F34" s="421"/>
      <c r="G34" s="421"/>
      <c r="H34" s="421"/>
      <c r="I34" s="421"/>
    </row>
    <row r="35" spans="1:23" ht="25.5" customHeight="1">
      <c r="A35" s="420"/>
      <c r="B35" s="422"/>
      <c r="C35" s="422"/>
      <c r="D35" s="421"/>
      <c r="E35" s="421"/>
      <c r="F35" s="421"/>
      <c r="G35" s="421"/>
      <c r="H35" s="421"/>
      <c r="I35" s="421"/>
    </row>
    <row r="36" spans="1:23" ht="25.5" customHeight="1">
      <c r="A36" s="427" t="s">
        <v>581</v>
      </c>
      <c r="B36" s="427"/>
      <c r="C36" s="427"/>
      <c r="D36" s="427"/>
      <c r="E36" s="427"/>
      <c r="F36" s="427"/>
      <c r="G36" s="427"/>
      <c r="H36" s="427"/>
      <c r="I36" s="427"/>
      <c r="J36" s="427"/>
      <c r="K36" s="427"/>
      <c r="L36" s="427"/>
      <c r="M36" s="427"/>
      <c r="N36" s="1335">
        <f>決算書!R34/10000</f>
        <v>0</v>
      </c>
      <c r="O36" s="1336"/>
      <c r="P36" s="1337"/>
      <c r="Q36" s="1334" t="s">
        <v>521</v>
      </c>
      <c r="R36" s="1334"/>
      <c r="S36" s="419" t="s">
        <v>552</v>
      </c>
    </row>
    <row r="37" spans="1:23" ht="25.5" customHeight="1">
      <c r="A37" s="427" t="s">
        <v>582</v>
      </c>
      <c r="B37" s="427"/>
      <c r="C37" s="427"/>
      <c r="D37" s="427"/>
      <c r="E37" s="427"/>
      <c r="F37" s="427"/>
      <c r="G37" s="427"/>
      <c r="H37" s="427"/>
      <c r="I37" s="427"/>
      <c r="J37" s="427"/>
      <c r="K37" s="427"/>
      <c r="L37" s="427"/>
      <c r="M37" s="427"/>
      <c r="N37" s="1341" t="s">
        <v>541</v>
      </c>
      <c r="O37" s="1341"/>
      <c r="P37" s="1341"/>
      <c r="Q37" s="1345">
        <f>N36/4</f>
        <v>0</v>
      </c>
      <c r="R37" s="1345"/>
      <c r="S37" s="1345"/>
      <c r="T37" s="1345"/>
      <c r="U37" s="1334" t="s">
        <v>521</v>
      </c>
      <c r="V37" s="1334"/>
      <c r="W37" s="419" t="s">
        <v>555</v>
      </c>
    </row>
    <row r="38" spans="1:23" ht="25.5" customHeight="1">
      <c r="A38" s="427"/>
      <c r="B38" s="427"/>
      <c r="C38" s="427"/>
      <c r="D38" s="427"/>
      <c r="E38" s="427"/>
      <c r="F38" s="427"/>
      <c r="G38" s="427"/>
      <c r="H38" s="427"/>
      <c r="I38" s="427"/>
      <c r="J38" s="427"/>
      <c r="K38" s="427"/>
      <c r="L38" s="427"/>
      <c r="M38" s="427"/>
      <c r="N38" s="422"/>
      <c r="O38" s="422"/>
      <c r="P38" s="422"/>
      <c r="Q38" s="421"/>
      <c r="R38" s="421"/>
      <c r="S38" s="421"/>
      <c r="T38" s="421"/>
      <c r="U38" s="421"/>
      <c r="V38" s="421"/>
    </row>
    <row r="39" spans="1:23" ht="25.5" customHeight="1">
      <c r="A39" s="419" t="s">
        <v>556</v>
      </c>
    </row>
    <row r="40" spans="1:23" ht="25.5" customHeight="1">
      <c r="A40" s="419" t="s">
        <v>557</v>
      </c>
      <c r="C40" s="1331">
        <f>J21+D25+D32+Q37</f>
        <v>0</v>
      </c>
      <c r="D40" s="1332"/>
      <c r="E40" s="1333"/>
      <c r="F40" s="1334" t="s">
        <v>521</v>
      </c>
      <c r="G40" s="1334"/>
      <c r="H40" s="419" t="s">
        <v>558</v>
      </c>
    </row>
    <row r="42" spans="1:23" ht="25.5" customHeight="1">
      <c r="A42" s="419" t="s">
        <v>583</v>
      </c>
    </row>
    <row r="43" spans="1:23" ht="25.5" customHeight="1">
      <c r="A43" s="419" t="s">
        <v>557</v>
      </c>
      <c r="C43" s="1335">
        <f>決算書!C5/10000</f>
        <v>0</v>
      </c>
      <c r="D43" s="1336"/>
      <c r="E43" s="1337"/>
      <c r="F43" s="1334" t="s">
        <v>521</v>
      </c>
      <c r="G43" s="1334"/>
      <c r="H43" s="419" t="s">
        <v>584</v>
      </c>
    </row>
    <row r="44" spans="1:23" ht="25.5" customHeight="1">
      <c r="A44" s="419" t="s">
        <v>585</v>
      </c>
      <c r="G44" s="421"/>
    </row>
    <row r="46" spans="1:23" ht="25.5" customHeight="1">
      <c r="A46" s="419" t="s">
        <v>586</v>
      </c>
    </row>
    <row r="47" spans="1:23" ht="25.5" customHeight="1">
      <c r="B47" s="1331">
        <f>C40</f>
        <v>0</v>
      </c>
      <c r="C47" s="1332"/>
      <c r="D47" s="1333"/>
      <c r="E47" s="1334" t="s">
        <v>521</v>
      </c>
      <c r="F47" s="1334"/>
      <c r="G47" s="1355" t="s">
        <v>54</v>
      </c>
      <c r="H47" s="1353"/>
      <c r="I47" s="1331">
        <f>C43</f>
        <v>0</v>
      </c>
      <c r="J47" s="1332"/>
      <c r="K47" s="1333"/>
      <c r="L47" s="1334" t="s">
        <v>521</v>
      </c>
      <c r="M47" s="1334"/>
      <c r="N47" s="1355" t="s">
        <v>522</v>
      </c>
      <c r="O47" s="1353"/>
      <c r="P47" s="1331">
        <f>B47-I47</f>
        <v>0</v>
      </c>
      <c r="Q47" s="1332"/>
      <c r="R47" s="1333"/>
      <c r="S47" s="1334" t="s">
        <v>521</v>
      </c>
      <c r="T47" s="1334"/>
    </row>
    <row r="49" spans="1:17" ht="25.5" customHeight="1">
      <c r="A49" s="419" t="s">
        <v>587</v>
      </c>
      <c r="L49" s="1338"/>
      <c r="M49" s="1339"/>
      <c r="N49" s="1340"/>
      <c r="O49" s="1334" t="s">
        <v>521</v>
      </c>
      <c r="P49" s="1334"/>
      <c r="Q49" s="419" t="s">
        <v>588</v>
      </c>
    </row>
    <row r="51" spans="1:17" ht="25.5" customHeight="1">
      <c r="A51" s="419" t="s">
        <v>589</v>
      </c>
      <c r="E51" s="1331">
        <f>P47-L49</f>
        <v>0</v>
      </c>
      <c r="F51" s="1332"/>
      <c r="G51" s="1333"/>
      <c r="H51" s="1334" t="s">
        <v>521</v>
      </c>
      <c r="I51" s="1334"/>
      <c r="J51" s="419" t="s">
        <v>590</v>
      </c>
    </row>
  </sheetData>
  <sheetProtection algorithmName="SHA-512" hashValue="z/KxUonBW2SoFHQDlgr3+ydF+VnmDZVnlFoeNSxzrjiDeP9gPvF3OqEnqKsg7SQm4SVgCraSUjZ0hUOnALjDeA==" saltValue="/Ij0Ec4nCQMj+r6aeoWkmw==" spinCount="100000" sheet="1" objects="1" scenarios="1" formatCells="0" formatColumns="0" formatRows="0"/>
  <mergeCells count="47">
    <mergeCell ref="A1:O1"/>
    <mergeCell ref="A15:D15"/>
    <mergeCell ref="E15:J15"/>
    <mergeCell ref="K15:L15"/>
    <mergeCell ref="A16:D16"/>
    <mergeCell ref="E16:J16"/>
    <mergeCell ref="K16:L16"/>
    <mergeCell ref="A17:D17"/>
    <mergeCell ref="E17:J17"/>
    <mergeCell ref="K17:L17"/>
    <mergeCell ref="A19:D19"/>
    <mergeCell ref="E19:H19"/>
    <mergeCell ref="M21:N21"/>
    <mergeCell ref="A25:C25"/>
    <mergeCell ref="D25:G25"/>
    <mergeCell ref="H25:I25"/>
    <mergeCell ref="D30:F30"/>
    <mergeCell ref="G30:H30"/>
    <mergeCell ref="A21:F21"/>
    <mergeCell ref="G21:I21"/>
    <mergeCell ref="J21:L21"/>
    <mergeCell ref="N31:P31"/>
    <mergeCell ref="Q31:R31"/>
    <mergeCell ref="A32:C32"/>
    <mergeCell ref="D32:G32"/>
    <mergeCell ref="H32:I32"/>
    <mergeCell ref="Q36:R36"/>
    <mergeCell ref="N37:P37"/>
    <mergeCell ref="Q37:T37"/>
    <mergeCell ref="U37:V37"/>
    <mergeCell ref="C40:E40"/>
    <mergeCell ref="F40:G40"/>
    <mergeCell ref="N36:P36"/>
    <mergeCell ref="S47:T47"/>
    <mergeCell ref="L49:N49"/>
    <mergeCell ref="O49:P49"/>
    <mergeCell ref="C43:E43"/>
    <mergeCell ref="F43:G43"/>
    <mergeCell ref="B47:D47"/>
    <mergeCell ref="E47:F47"/>
    <mergeCell ref="G47:H47"/>
    <mergeCell ref="I47:K47"/>
    <mergeCell ref="E51:G51"/>
    <mergeCell ref="H51:I51"/>
    <mergeCell ref="L47:M47"/>
    <mergeCell ref="N47:O47"/>
    <mergeCell ref="P47:R47"/>
  </mergeCells>
  <phoneticPr fontId="3"/>
  <printOptions horizontalCentered="1" verticalCentered="1"/>
  <pageMargins left="0.11811023622047245" right="0.11811023622047245" top="0.19685039370078741" bottom="0.19685039370078741" header="0.19685039370078741" footer="0.11811023622047245"/>
  <pageSetup paperSize="9" scale="5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7D380-3F56-4866-9E5D-B3BA21F415D5}">
  <sheetPr>
    <tabColor theme="8" tint="0.79998168889431442"/>
  </sheetPr>
  <dimension ref="A1:AK39"/>
  <sheetViews>
    <sheetView view="pageBreakPreview" topLeftCell="A10" zoomScale="89" zoomScaleNormal="85" zoomScaleSheetLayoutView="85" workbookViewId="0">
      <selection activeCell="L37" sqref="L37:AI38"/>
    </sheetView>
  </sheetViews>
  <sheetFormatPr defaultColWidth="3" defaultRowHeight="34.200000000000003" customHeight="1"/>
  <cols>
    <col min="3" max="3" width="3.3984375" bestFit="1" customWidth="1"/>
  </cols>
  <sheetData>
    <row r="1" spans="1:27" ht="34.200000000000003" customHeight="1">
      <c r="A1" s="1397" t="s">
        <v>591</v>
      </c>
      <c r="B1" s="1397"/>
      <c r="C1" s="1397"/>
      <c r="D1" s="1397"/>
      <c r="E1" s="1397"/>
      <c r="F1" s="1397"/>
      <c r="G1" s="1397"/>
      <c r="H1" s="1397"/>
      <c r="I1" s="1397"/>
      <c r="J1" s="1397"/>
      <c r="K1" s="1397"/>
      <c r="L1" s="1397"/>
      <c r="M1" s="1397"/>
      <c r="N1" s="1397"/>
      <c r="O1" s="1397"/>
    </row>
    <row r="2" spans="1:27" ht="34.200000000000003" customHeight="1">
      <c r="A2" t="s">
        <v>592</v>
      </c>
    </row>
    <row r="3" spans="1:27" ht="34.200000000000003" customHeight="1">
      <c r="A3" t="s">
        <v>593</v>
      </c>
    </row>
    <row r="4" spans="1:27" ht="34.200000000000003" customHeight="1">
      <c r="A4" t="s">
        <v>594</v>
      </c>
    </row>
    <row r="5" spans="1:27" ht="34.200000000000003" customHeight="1">
      <c r="A5" t="s">
        <v>595</v>
      </c>
    </row>
    <row r="7" spans="1:27" ht="34.200000000000003" customHeight="1">
      <c r="A7" s="408" t="s">
        <v>596</v>
      </c>
      <c r="B7" s="408"/>
      <c r="C7" s="408"/>
      <c r="D7" s="408"/>
      <c r="E7" s="408"/>
      <c r="F7" s="408"/>
      <c r="G7" s="408"/>
    </row>
    <row r="9" spans="1:27" ht="34.200000000000003" customHeight="1">
      <c r="A9" s="576"/>
      <c r="B9" s="576"/>
      <c r="C9" s="1389" t="s">
        <v>597</v>
      </c>
      <c r="D9" s="576"/>
      <c r="E9" s="576"/>
      <c r="F9" s="576"/>
      <c r="G9" s="576" t="s">
        <v>598</v>
      </c>
      <c r="H9" s="576"/>
      <c r="I9" s="576"/>
      <c r="J9" s="576"/>
      <c r="K9" s="576" t="s">
        <v>599</v>
      </c>
      <c r="L9" s="576"/>
      <c r="M9" s="576"/>
      <c r="N9" s="576"/>
      <c r="R9" t="s">
        <v>600</v>
      </c>
    </row>
    <row r="10" spans="1:27" ht="34.200000000000003" customHeight="1">
      <c r="A10" s="576" t="s">
        <v>201</v>
      </c>
      <c r="B10" s="576"/>
      <c r="C10" s="1371">
        <f>決算書!K8</f>
        <v>0</v>
      </c>
      <c r="D10" s="1371"/>
      <c r="E10" s="1371"/>
      <c r="F10" s="1371"/>
      <c r="G10" s="1371">
        <f>決算書!K30</f>
        <v>0</v>
      </c>
      <c r="H10" s="1371"/>
      <c r="I10" s="1371"/>
      <c r="J10" s="1371"/>
      <c r="K10" s="1393" t="e">
        <f>G10/C10</f>
        <v>#DIV/0!</v>
      </c>
      <c r="L10" s="1393"/>
      <c r="M10" s="1393"/>
      <c r="N10" s="1393"/>
      <c r="R10" t="s">
        <v>601</v>
      </c>
    </row>
    <row r="11" spans="1:27" ht="34.200000000000003" customHeight="1">
      <c r="A11" s="576" t="s">
        <v>202</v>
      </c>
      <c r="B11" s="576"/>
      <c r="C11" s="1371">
        <f>決算書!L8</f>
        <v>0</v>
      </c>
      <c r="D11" s="1371"/>
      <c r="E11" s="1371"/>
      <c r="F11" s="1371"/>
      <c r="G11" s="1371">
        <f>決算書!L30</f>
        <v>0</v>
      </c>
      <c r="H11" s="1371"/>
      <c r="I11" s="1371"/>
      <c r="J11" s="1371"/>
      <c r="K11" s="1393" t="e">
        <f>G11/C11</f>
        <v>#DIV/0!</v>
      </c>
      <c r="L11" s="1393"/>
      <c r="M11" s="1393"/>
      <c r="N11" s="1393"/>
    </row>
    <row r="13" spans="1:27" ht="34.200000000000003" customHeight="1">
      <c r="A13" t="s">
        <v>602</v>
      </c>
      <c r="E13" s="1394">
        <v>60</v>
      </c>
      <c r="F13" s="1395"/>
      <c r="G13" s="1396"/>
      <c r="H13" t="s">
        <v>551</v>
      </c>
      <c r="I13" t="s">
        <v>603</v>
      </c>
    </row>
    <row r="14" spans="1:27" ht="34.200000000000003" customHeight="1">
      <c r="A14" t="s">
        <v>604</v>
      </c>
    </row>
    <row r="16" spans="1:27" ht="34.200000000000003" customHeight="1">
      <c r="A16" s="576"/>
      <c r="B16" s="576"/>
      <c r="C16" s="1389" t="str">
        <f>C9</f>
        <v>粗利益
（限界利益）</v>
      </c>
      <c r="D16" s="1389"/>
      <c r="E16" s="1389"/>
      <c r="F16" s="1389"/>
      <c r="G16" s="576" t="s">
        <v>599</v>
      </c>
      <c r="H16" s="576"/>
      <c r="I16" s="576"/>
      <c r="J16" s="576"/>
      <c r="K16" s="1390" t="s">
        <v>605</v>
      </c>
      <c r="L16" s="1391"/>
      <c r="M16" s="1391"/>
      <c r="N16" s="1392"/>
      <c r="O16" s="576" t="s">
        <v>606</v>
      </c>
      <c r="P16" s="576"/>
      <c r="Q16" s="576"/>
      <c r="R16" s="576"/>
      <c r="W16" s="1378" t="s">
        <v>607</v>
      </c>
      <c r="X16" s="1378"/>
      <c r="Y16" s="1378"/>
      <c r="Z16" s="1378"/>
      <c r="AA16" s="1378"/>
    </row>
    <row r="17" spans="1:37" ht="34.200000000000003" customHeight="1">
      <c r="A17" s="576" t="s">
        <v>201</v>
      </c>
      <c r="B17" s="576"/>
      <c r="C17" s="1383">
        <f>C10</f>
        <v>0</v>
      </c>
      <c r="D17" s="1384"/>
      <c r="E17" s="1384"/>
      <c r="F17" s="1385"/>
      <c r="G17" s="1386" t="e">
        <f>K10</f>
        <v>#DIV/0!</v>
      </c>
      <c r="H17" s="1387"/>
      <c r="I17" s="1387"/>
      <c r="J17" s="1388"/>
      <c r="K17" s="1386" t="e">
        <f>E13%-G17</f>
        <v>#DIV/0!</v>
      </c>
      <c r="L17" s="1387"/>
      <c r="M17" s="1387"/>
      <c r="N17" s="1388"/>
      <c r="O17" s="1374" t="e">
        <f>C17*K17</f>
        <v>#DIV/0!</v>
      </c>
      <c r="P17" s="1375"/>
      <c r="Q17" s="1375"/>
      <c r="R17" s="1376"/>
      <c r="W17" s="1379" t="e">
        <f>(O17+O18)/2</f>
        <v>#DIV/0!</v>
      </c>
      <c r="X17" s="1379"/>
      <c r="Y17" s="1379"/>
      <c r="Z17" s="1379"/>
      <c r="AA17" s="1379"/>
    </row>
    <row r="18" spans="1:37" ht="34.200000000000003" customHeight="1">
      <c r="A18" s="576" t="s">
        <v>202</v>
      </c>
      <c r="B18" s="576"/>
      <c r="C18" s="1383">
        <f>C11</f>
        <v>0</v>
      </c>
      <c r="D18" s="1384"/>
      <c r="E18" s="1384"/>
      <c r="F18" s="1385"/>
      <c r="G18" s="1386" t="e">
        <f>K11</f>
        <v>#DIV/0!</v>
      </c>
      <c r="H18" s="1387"/>
      <c r="I18" s="1387"/>
      <c r="J18" s="1388"/>
      <c r="K18" s="1386" t="e">
        <f>E13%-G18</f>
        <v>#DIV/0!</v>
      </c>
      <c r="L18" s="1387"/>
      <c r="M18" s="1387"/>
      <c r="N18" s="1388"/>
      <c r="O18" s="1374" t="e">
        <f>C18*K18</f>
        <v>#DIV/0!</v>
      </c>
      <c r="P18" s="1375"/>
      <c r="Q18" s="1375"/>
      <c r="R18" s="1376"/>
      <c r="W18" s="1379"/>
      <c r="X18" s="1379"/>
      <c r="Y18" s="1379"/>
      <c r="Z18" s="1379"/>
      <c r="AA18" s="1379"/>
      <c r="AB18" s="410"/>
      <c r="AC18" s="410"/>
      <c r="AD18" s="411"/>
      <c r="AG18" s="1377" t="s">
        <v>608</v>
      </c>
      <c r="AH18" s="1378"/>
      <c r="AI18" s="1378"/>
      <c r="AJ18" s="1378"/>
      <c r="AK18" s="1378"/>
    </row>
    <row r="19" spans="1:37" ht="34.200000000000003" customHeight="1">
      <c r="AD19" s="412"/>
      <c r="AG19" s="1378"/>
      <c r="AH19" s="1378"/>
      <c r="AI19" s="1378"/>
      <c r="AJ19" s="1378"/>
      <c r="AK19" s="1378"/>
    </row>
    <row r="20" spans="1:37" ht="34.200000000000003" customHeight="1">
      <c r="AD20" s="412"/>
      <c r="AG20" s="1379" t="e">
        <f>MIN(W17,W24)</f>
        <v>#DIV/0!</v>
      </c>
      <c r="AH20" s="1379"/>
      <c r="AI20" s="1379"/>
      <c r="AJ20" s="1379"/>
      <c r="AK20" s="1379"/>
    </row>
    <row r="21" spans="1:37" ht="34.200000000000003" customHeight="1">
      <c r="A21" s="413" t="s">
        <v>609</v>
      </c>
      <c r="B21" s="413"/>
      <c r="C21" s="413"/>
      <c r="D21" s="413"/>
      <c r="E21" s="413"/>
      <c r="F21" s="413"/>
      <c r="G21" s="413"/>
      <c r="AD21" s="412"/>
      <c r="AE21" s="414"/>
      <c r="AF21" s="410"/>
      <c r="AG21" s="1379"/>
      <c r="AH21" s="1379"/>
      <c r="AI21" s="1379"/>
      <c r="AJ21" s="1379"/>
      <c r="AK21" s="1379"/>
    </row>
    <row r="22" spans="1:37" ht="34.200000000000003" customHeight="1">
      <c r="AD22" s="412"/>
    </row>
    <row r="23" spans="1:37" ht="34.200000000000003" customHeight="1">
      <c r="A23" s="576"/>
      <c r="B23" s="576"/>
      <c r="C23" s="1382" t="s">
        <v>610</v>
      </c>
      <c r="D23" s="1382"/>
      <c r="E23" s="1382"/>
      <c r="F23" s="1382"/>
      <c r="G23" s="576" t="s">
        <v>611</v>
      </c>
      <c r="H23" s="576"/>
      <c r="I23" s="576"/>
      <c r="J23" s="576"/>
      <c r="K23" s="576" t="s">
        <v>612</v>
      </c>
      <c r="L23" s="576"/>
      <c r="M23" s="576"/>
      <c r="N23" s="576"/>
      <c r="W23" s="1378" t="s">
        <v>607</v>
      </c>
      <c r="X23" s="1378"/>
      <c r="Y23" s="1378"/>
      <c r="Z23" s="1378"/>
      <c r="AA23" s="1378"/>
      <c r="AB23" s="415"/>
      <c r="AC23" s="415"/>
      <c r="AD23" s="416"/>
      <c r="AF23" t="s">
        <v>613</v>
      </c>
    </row>
    <row r="24" spans="1:37" ht="34.200000000000003" customHeight="1">
      <c r="A24" s="576" t="s">
        <v>201</v>
      </c>
      <c r="B24" s="576"/>
      <c r="C24" s="1380">
        <f>K27</f>
        <v>0</v>
      </c>
      <c r="D24" s="1381"/>
      <c r="E24" s="1381"/>
      <c r="F24" s="1381"/>
      <c r="G24" s="1371">
        <f>決算書!F17/7</f>
        <v>0</v>
      </c>
      <c r="H24" s="1371"/>
      <c r="I24" s="1371"/>
      <c r="J24" s="1371"/>
      <c r="K24" s="1359">
        <f>C24-G24</f>
        <v>0</v>
      </c>
      <c r="L24" s="1359"/>
      <c r="M24" s="1359"/>
      <c r="N24" s="1359"/>
      <c r="W24" s="1379">
        <f>(K24+K25)/2</f>
        <v>0</v>
      </c>
      <c r="X24" s="1379"/>
      <c r="Y24" s="1379"/>
      <c r="Z24" s="1379"/>
      <c r="AA24" s="1379"/>
      <c r="AF24" t="s">
        <v>614</v>
      </c>
    </row>
    <row r="25" spans="1:37" ht="34.200000000000003" customHeight="1">
      <c r="A25" s="576" t="s">
        <v>202</v>
      </c>
      <c r="B25" s="576"/>
      <c r="C25" s="1380">
        <f>K28</f>
        <v>0</v>
      </c>
      <c r="D25" s="1381"/>
      <c r="E25" s="1381"/>
      <c r="F25" s="1381"/>
      <c r="G25" s="1371">
        <f>決算書!G17/7</f>
        <v>0</v>
      </c>
      <c r="H25" s="1371"/>
      <c r="I25" s="1371"/>
      <c r="J25" s="1371"/>
      <c r="K25" s="1359">
        <f>C25-G25</f>
        <v>0</v>
      </c>
      <c r="L25" s="1359"/>
      <c r="M25" s="1359"/>
      <c r="N25" s="1359"/>
      <c r="W25" s="1379"/>
      <c r="X25" s="1379"/>
      <c r="Y25" s="1379"/>
      <c r="Z25" s="1379"/>
      <c r="AA25" s="1379"/>
      <c r="AF25" t="s">
        <v>615</v>
      </c>
    </row>
    <row r="26" spans="1:37" ht="34.200000000000003" customHeight="1">
      <c r="A26" s="576"/>
      <c r="B26" s="576"/>
      <c r="C26" s="1372" t="s">
        <v>616</v>
      </c>
      <c r="D26" s="1372"/>
      <c r="E26" s="1372"/>
      <c r="F26" s="1372"/>
      <c r="G26" s="1372" t="s">
        <v>617</v>
      </c>
      <c r="H26" s="1372"/>
      <c r="I26" s="1372"/>
      <c r="J26" s="1372"/>
      <c r="K26" s="1373" t="s">
        <v>610</v>
      </c>
      <c r="L26" s="1373"/>
      <c r="M26" s="1373"/>
      <c r="N26" s="1373"/>
      <c r="W26" s="417"/>
      <c r="X26" s="417"/>
      <c r="Y26" s="417"/>
      <c r="Z26" s="417"/>
      <c r="AA26" s="417"/>
      <c r="AF26" t="s">
        <v>618</v>
      </c>
    </row>
    <row r="27" spans="1:37" ht="34.200000000000003" customHeight="1">
      <c r="A27" s="576" t="s">
        <v>201</v>
      </c>
      <c r="B27" s="576"/>
      <c r="C27" s="1369">
        <f>決算書!K11</f>
        <v>0</v>
      </c>
      <c r="D27" s="1370"/>
      <c r="E27" s="1370"/>
      <c r="F27" s="1370"/>
      <c r="G27" s="1371">
        <f>決算書!Q27</f>
        <v>0</v>
      </c>
      <c r="H27" s="1371"/>
      <c r="I27" s="1371"/>
      <c r="J27" s="1371"/>
      <c r="K27" s="1359">
        <f>C27*0.7+G27</f>
        <v>0</v>
      </c>
      <c r="L27" s="1359"/>
      <c r="M27" s="1359"/>
      <c r="N27" s="1359"/>
      <c r="P27" t="s">
        <v>634</v>
      </c>
      <c r="AF27" t="s">
        <v>619</v>
      </c>
    </row>
    <row r="28" spans="1:37" ht="34.200000000000003" customHeight="1">
      <c r="A28" s="576" t="s">
        <v>202</v>
      </c>
      <c r="B28" s="576"/>
      <c r="C28" s="1369">
        <f>決算書!L11</f>
        <v>0</v>
      </c>
      <c r="D28" s="1370"/>
      <c r="E28" s="1370"/>
      <c r="F28" s="1370"/>
      <c r="G28" s="1371">
        <f>決算書!R27</f>
        <v>0</v>
      </c>
      <c r="H28" s="1371"/>
      <c r="I28" s="1371"/>
      <c r="J28" s="1371"/>
      <c r="K28" s="1359">
        <f>C28*0.7+G28</f>
        <v>0</v>
      </c>
      <c r="L28" s="1359"/>
      <c r="M28" s="1359"/>
      <c r="N28" s="1359"/>
      <c r="P28" t="s">
        <v>635</v>
      </c>
      <c r="AF28" t="s">
        <v>620</v>
      </c>
    </row>
    <row r="29" spans="1:37" ht="34.200000000000003" customHeight="1">
      <c r="A29" s="407"/>
      <c r="B29" s="407"/>
      <c r="AF29" t="s">
        <v>621</v>
      </c>
    </row>
    <row r="30" spans="1:37" ht="34.200000000000003" customHeight="1">
      <c r="AF30" t="s">
        <v>622</v>
      </c>
    </row>
    <row r="31" spans="1:37" ht="34.200000000000003" customHeight="1">
      <c r="A31" t="s">
        <v>641</v>
      </c>
      <c r="AF31" t="s">
        <v>624</v>
      </c>
    </row>
    <row r="32" spans="1:37" ht="34.200000000000003" customHeight="1">
      <c r="A32" t="s">
        <v>637</v>
      </c>
      <c r="R32" s="1360"/>
      <c r="S32" s="1361"/>
      <c r="T32" s="1361"/>
      <c r="U32" s="1361"/>
      <c r="V32" s="1361"/>
      <c r="W32" t="s">
        <v>623</v>
      </c>
      <c r="X32" t="s">
        <v>638</v>
      </c>
    </row>
    <row r="33" spans="1:35" ht="34.200000000000003" customHeight="1">
      <c r="A33" t="s">
        <v>639</v>
      </c>
      <c r="K33" s="1362" t="e">
        <f>AG20-R32</f>
        <v>#DIV/0!</v>
      </c>
      <c r="L33" s="1363"/>
      <c r="M33" s="1363"/>
      <c r="N33" s="1363"/>
      <c r="O33" s="1363"/>
      <c r="P33" t="s">
        <v>623</v>
      </c>
      <c r="Q33" t="s">
        <v>642</v>
      </c>
    </row>
    <row r="34" spans="1:35" ht="34.200000000000003" customHeight="1">
      <c r="A34" t="s">
        <v>636</v>
      </c>
      <c r="K34" s="428"/>
      <c r="L34" s="409"/>
      <c r="M34" s="409"/>
      <c r="N34" s="409"/>
      <c r="O34" s="409"/>
    </row>
    <row r="35" spans="1:35" ht="34.200000000000003" customHeight="1">
      <c r="J35" s="856" t="s">
        <v>625</v>
      </c>
      <c r="K35" s="1367"/>
      <c r="L35" s="1367"/>
      <c r="M35" s="1367"/>
      <c r="N35" s="1367"/>
      <c r="O35" s="1367"/>
      <c r="P35" s="1367"/>
      <c r="Q35" s="1367"/>
      <c r="R35" s="1367"/>
      <c r="S35" s="1367"/>
      <c r="T35" s="1367"/>
      <c r="U35" s="1367"/>
      <c r="V35" s="1367"/>
      <c r="W35" s="1367"/>
      <c r="X35" s="1367"/>
      <c r="Y35" s="1367"/>
      <c r="Z35" s="1367"/>
      <c r="AA35" s="1367"/>
      <c r="AB35" s="1367"/>
      <c r="AC35" s="1367"/>
      <c r="AD35" s="1367"/>
      <c r="AE35" s="1367"/>
      <c r="AF35" s="1367"/>
      <c r="AG35" s="1367"/>
      <c r="AH35" s="1367"/>
      <c r="AI35" s="857"/>
    </row>
    <row r="36" spans="1:35" ht="34.200000000000003" customHeight="1">
      <c r="J36" s="856" t="s">
        <v>626</v>
      </c>
      <c r="K36" s="857"/>
      <c r="L36" s="1364">
        <v>0.2</v>
      </c>
      <c r="M36" s="1364"/>
      <c r="N36" s="1364"/>
      <c r="O36" s="1364"/>
      <c r="P36" s="1364"/>
      <c r="Q36" s="1364"/>
      <c r="R36" s="1365">
        <v>0.3</v>
      </c>
      <c r="S36" s="1365"/>
      <c r="T36" s="1365"/>
      <c r="U36" s="1365"/>
      <c r="V36" s="1365"/>
      <c r="W36" s="1365"/>
      <c r="X36" s="1366">
        <v>0.4</v>
      </c>
      <c r="Y36" s="1366"/>
      <c r="Z36" s="1366"/>
      <c r="AA36" s="1366"/>
      <c r="AB36" s="1366"/>
      <c r="AC36" s="1366"/>
      <c r="AD36" s="1368">
        <v>0.5</v>
      </c>
      <c r="AE36" s="1368"/>
      <c r="AF36" s="1368"/>
      <c r="AG36" s="1368"/>
      <c r="AH36" s="1368"/>
      <c r="AI36" s="1368"/>
    </row>
    <row r="37" spans="1:35" ht="34.200000000000003" customHeight="1">
      <c r="J37" s="1358" t="s">
        <v>627</v>
      </c>
      <c r="K37" s="1358"/>
      <c r="L37" s="1359" t="e">
        <f>$K$33*L36</f>
        <v>#DIV/0!</v>
      </c>
      <c r="M37" s="1359"/>
      <c r="N37" s="1359"/>
      <c r="O37" s="1359"/>
      <c r="P37" s="1359"/>
      <c r="Q37" s="1359"/>
      <c r="R37" s="1359" t="e">
        <f>$K$33*R36</f>
        <v>#DIV/0!</v>
      </c>
      <c r="S37" s="1359"/>
      <c r="T37" s="1359"/>
      <c r="U37" s="1359"/>
      <c r="V37" s="1359"/>
      <c r="W37" s="1359"/>
      <c r="X37" s="1359" t="e">
        <f t="shared" ref="X37" si="0">$K$33*X36</f>
        <v>#DIV/0!</v>
      </c>
      <c r="Y37" s="1359"/>
      <c r="Z37" s="1359"/>
      <c r="AA37" s="1359"/>
      <c r="AB37" s="1359"/>
      <c r="AC37" s="1359"/>
      <c r="AD37" s="1359" t="e">
        <f t="shared" ref="AD37" si="1">$K$33*AD36</f>
        <v>#DIV/0!</v>
      </c>
      <c r="AE37" s="1359"/>
      <c r="AF37" s="1359"/>
      <c r="AG37" s="1359"/>
      <c r="AH37" s="1359"/>
      <c r="AI37" s="1359"/>
    </row>
    <row r="38" spans="1:35" ht="34.200000000000003" customHeight="1">
      <c r="J38" s="1358" t="s">
        <v>628</v>
      </c>
      <c r="K38" s="1358"/>
      <c r="L38" s="1359" t="e">
        <f>L37/12</f>
        <v>#DIV/0!</v>
      </c>
      <c r="M38" s="1359"/>
      <c r="N38" s="1359"/>
      <c r="O38" s="1359"/>
      <c r="P38" s="1359"/>
      <c r="Q38" s="1359"/>
      <c r="R38" s="1359" t="e">
        <f>R37/12</f>
        <v>#DIV/0!</v>
      </c>
      <c r="S38" s="1359"/>
      <c r="T38" s="1359"/>
      <c r="U38" s="1359"/>
      <c r="V38" s="1359"/>
      <c r="W38" s="1359"/>
      <c r="X38" s="1359" t="e">
        <f>X37/12</f>
        <v>#DIV/0!</v>
      </c>
      <c r="Y38" s="1359"/>
      <c r="Z38" s="1359"/>
      <c r="AA38" s="1359"/>
      <c r="AB38" s="1359"/>
      <c r="AC38" s="1359"/>
      <c r="AD38" s="1359" t="e">
        <f>AD37/12</f>
        <v>#DIV/0!</v>
      </c>
      <c r="AE38" s="1359"/>
      <c r="AF38" s="1359"/>
      <c r="AG38" s="1359"/>
      <c r="AH38" s="1359"/>
      <c r="AI38" s="1359"/>
    </row>
    <row r="39" spans="1:35" ht="34.200000000000003" customHeight="1">
      <c r="J39" t="s">
        <v>640</v>
      </c>
    </row>
  </sheetData>
  <sheetProtection algorithmName="SHA-512" hashValue="7q9fhnigB2JHjLGjY87fV+COEwcllOisOvq5UWtHf5ei4HEQDUYTA/t6DODT6tH3JqkhwJ6iBTeey+9DYV+0kg==" saltValue="HdCtbd2Qrd2YVkaiyZMnuw==" spinCount="100000" sheet="1" objects="1" scenarios="1" formatCells="0" formatColumns="0" formatRows="0"/>
  <mergeCells count="77">
    <mergeCell ref="A10:B10"/>
    <mergeCell ref="C10:F10"/>
    <mergeCell ref="G10:J10"/>
    <mergeCell ref="K10:N10"/>
    <mergeCell ref="A1:O1"/>
    <mergeCell ref="A9:B9"/>
    <mergeCell ref="C9:F9"/>
    <mergeCell ref="G9:J9"/>
    <mergeCell ref="K9:N9"/>
    <mergeCell ref="K18:N18"/>
    <mergeCell ref="A11:B11"/>
    <mergeCell ref="C11:F11"/>
    <mergeCell ref="G11:J11"/>
    <mergeCell ref="K11:N11"/>
    <mergeCell ref="E13:G13"/>
    <mergeCell ref="W23:AA23"/>
    <mergeCell ref="O16:R16"/>
    <mergeCell ref="W16:AA16"/>
    <mergeCell ref="A17:B17"/>
    <mergeCell ref="C17:F17"/>
    <mergeCell ref="G17:J17"/>
    <mergeCell ref="K17:N17"/>
    <mergeCell ref="O17:R17"/>
    <mergeCell ref="W17:AA18"/>
    <mergeCell ref="A18:B18"/>
    <mergeCell ref="C18:F18"/>
    <mergeCell ref="A16:B16"/>
    <mergeCell ref="C16:F16"/>
    <mergeCell ref="G16:J16"/>
    <mergeCell ref="K16:N16"/>
    <mergeCell ref="G18:J18"/>
    <mergeCell ref="O18:R18"/>
    <mergeCell ref="AG18:AK19"/>
    <mergeCell ref="AG20:AK21"/>
    <mergeCell ref="A24:B24"/>
    <mergeCell ref="C24:F24"/>
    <mergeCell ref="G24:J24"/>
    <mergeCell ref="K24:N24"/>
    <mergeCell ref="W24:AA25"/>
    <mergeCell ref="A25:B25"/>
    <mergeCell ref="C25:F25"/>
    <mergeCell ref="G25:J25"/>
    <mergeCell ref="K25:N25"/>
    <mergeCell ref="A23:B23"/>
    <mergeCell ref="C23:F23"/>
    <mergeCell ref="G23:J23"/>
    <mergeCell ref="K23:N23"/>
    <mergeCell ref="A28:B28"/>
    <mergeCell ref="C28:F28"/>
    <mergeCell ref="G28:J28"/>
    <mergeCell ref="K28:N28"/>
    <mergeCell ref="A26:B26"/>
    <mergeCell ref="C26:F26"/>
    <mergeCell ref="G26:J26"/>
    <mergeCell ref="K26:N26"/>
    <mergeCell ref="A27:B27"/>
    <mergeCell ref="C27:F27"/>
    <mergeCell ref="G27:J27"/>
    <mergeCell ref="K27:N27"/>
    <mergeCell ref="R32:V32"/>
    <mergeCell ref="K33:O33"/>
    <mergeCell ref="L36:Q36"/>
    <mergeCell ref="R36:W36"/>
    <mergeCell ref="X36:AC36"/>
    <mergeCell ref="J35:AI35"/>
    <mergeCell ref="J36:K36"/>
    <mergeCell ref="AD36:AI36"/>
    <mergeCell ref="J37:K37"/>
    <mergeCell ref="AD37:AI37"/>
    <mergeCell ref="J38:K38"/>
    <mergeCell ref="AD38:AI38"/>
    <mergeCell ref="L37:Q37"/>
    <mergeCell ref="R37:W37"/>
    <mergeCell ref="X37:AC37"/>
    <mergeCell ref="L38:Q38"/>
    <mergeCell ref="R38:W38"/>
    <mergeCell ref="X38:AC38"/>
  </mergeCells>
  <phoneticPr fontId="3"/>
  <printOptions horizontalCentered="1" verticalCentered="1"/>
  <pageMargins left="0.11811023622047245" right="0.11811023622047245" top="0.19685039370078741" bottom="0.19685039370078741" header="0.19685039370078741" footer="0.11811023622047245"/>
  <pageSetup paperSize="9" scale="5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90A99-46D2-4003-B880-51CB359F5946}">
  <sheetPr>
    <tabColor theme="5" tint="0.59999389629810485"/>
  </sheetPr>
  <dimension ref="A1:AG19"/>
  <sheetViews>
    <sheetView workbookViewId="0">
      <selection activeCell="AD4" sqref="AD4:AF4"/>
    </sheetView>
  </sheetViews>
  <sheetFormatPr defaultColWidth="2.69921875" defaultRowHeight="18"/>
  <cols>
    <col min="31" max="31" width="13" customWidth="1"/>
  </cols>
  <sheetData>
    <row r="1" spans="1:33">
      <c r="A1" s="504"/>
      <c r="B1" s="575" t="s">
        <v>648</v>
      </c>
      <c r="C1" s="575"/>
      <c r="D1" s="575"/>
      <c r="E1" s="575"/>
      <c r="F1" s="575"/>
      <c r="G1" s="575"/>
      <c r="H1" s="575"/>
      <c r="I1" s="575"/>
      <c r="J1" s="575"/>
      <c r="K1" s="575"/>
      <c r="L1" s="575"/>
      <c r="M1" s="575"/>
      <c r="N1" s="575"/>
      <c r="O1" s="575"/>
      <c r="P1" s="575"/>
      <c r="Q1" s="575"/>
      <c r="R1" s="575"/>
      <c r="S1" s="575"/>
      <c r="T1" s="575"/>
      <c r="U1" s="575"/>
      <c r="V1" s="575"/>
      <c r="W1" s="575"/>
      <c r="X1" s="575"/>
      <c r="Y1" s="575"/>
      <c r="Z1" s="575"/>
      <c r="AA1" s="575"/>
      <c r="AB1" s="575"/>
      <c r="AC1" s="575"/>
      <c r="AD1" s="575" t="s">
        <v>649</v>
      </c>
      <c r="AE1" s="575"/>
      <c r="AF1" s="575"/>
    </row>
    <row r="2" spans="1:33">
      <c r="A2" s="429">
        <v>1</v>
      </c>
      <c r="B2" s="576" t="s">
        <v>650</v>
      </c>
      <c r="C2" s="576"/>
      <c r="D2" s="576"/>
      <c r="E2" s="576"/>
      <c r="F2" s="576"/>
      <c r="G2" s="576"/>
      <c r="H2" s="576"/>
      <c r="I2" s="576"/>
      <c r="J2" s="576"/>
      <c r="K2" s="576"/>
      <c r="L2" s="576"/>
      <c r="M2" s="576"/>
      <c r="N2" s="576"/>
      <c r="O2" s="576"/>
      <c r="P2" s="576"/>
      <c r="Q2" s="576"/>
      <c r="R2" s="576"/>
      <c r="S2" s="576"/>
      <c r="T2" s="576"/>
      <c r="U2" s="576"/>
      <c r="V2" s="576"/>
      <c r="W2" s="576"/>
      <c r="X2" s="576"/>
      <c r="Y2" s="576"/>
      <c r="Z2" s="576"/>
      <c r="AA2" s="576"/>
      <c r="AB2" s="576"/>
      <c r="AC2" s="576"/>
      <c r="AD2" s="576">
        <f>決算書!F40</f>
        <v>0</v>
      </c>
      <c r="AE2" s="576"/>
      <c r="AF2" s="576"/>
      <c r="AG2" t="s">
        <v>651</v>
      </c>
    </row>
    <row r="3" spans="1:33">
      <c r="A3" s="429">
        <f>A2+1</f>
        <v>2</v>
      </c>
      <c r="B3" s="576" t="s">
        <v>652</v>
      </c>
      <c r="C3" s="576"/>
      <c r="D3" s="576"/>
      <c r="E3" s="576"/>
      <c r="F3" s="576"/>
      <c r="G3" s="576"/>
      <c r="H3" s="576"/>
      <c r="I3" s="576"/>
      <c r="J3" s="576"/>
      <c r="K3" s="576"/>
      <c r="L3" s="576"/>
      <c r="M3" s="576"/>
      <c r="N3" s="576"/>
      <c r="O3" s="576"/>
      <c r="P3" s="576"/>
      <c r="Q3" s="576"/>
      <c r="R3" s="576"/>
      <c r="S3" s="576"/>
      <c r="T3" s="576"/>
      <c r="U3" s="576"/>
      <c r="V3" s="576"/>
      <c r="W3" s="576"/>
      <c r="X3" s="576"/>
      <c r="Y3" s="576"/>
      <c r="Z3" s="576"/>
      <c r="AA3" s="576"/>
      <c r="AB3" s="576"/>
      <c r="AC3" s="576"/>
      <c r="AD3" s="576">
        <f>決算書!G40</f>
        <v>0</v>
      </c>
      <c r="AE3" s="576"/>
      <c r="AF3" s="576"/>
      <c r="AG3" t="s">
        <v>651</v>
      </c>
    </row>
    <row r="4" spans="1:33">
      <c r="A4" s="429">
        <f t="shared" ref="A4:A8" si="0">A3+1</f>
        <v>3</v>
      </c>
      <c r="B4" s="576" t="s">
        <v>693</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f>決算書!L24-決算書!H35</f>
        <v>0</v>
      </c>
      <c r="AE4" s="576"/>
      <c r="AF4" s="576"/>
      <c r="AG4" t="s">
        <v>653</v>
      </c>
    </row>
    <row r="5" spans="1:33">
      <c r="A5" s="429">
        <f t="shared" si="0"/>
        <v>4</v>
      </c>
      <c r="B5" s="576" t="s">
        <v>654</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7"/>
      <c r="AE5" s="577"/>
      <c r="AF5" s="577"/>
      <c r="AG5" t="s">
        <v>655</v>
      </c>
    </row>
    <row r="6" spans="1:33">
      <c r="A6" s="429">
        <f t="shared" si="0"/>
        <v>5</v>
      </c>
      <c r="B6" s="576" t="s">
        <v>656</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7"/>
      <c r="AE6" s="577"/>
      <c r="AF6" s="577"/>
      <c r="AG6" t="s">
        <v>655</v>
      </c>
    </row>
    <row r="7" spans="1:33">
      <c r="A7" s="429">
        <f t="shared" si="0"/>
        <v>6</v>
      </c>
      <c r="B7" s="576" t="s">
        <v>657</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7"/>
      <c r="AE7" s="577"/>
      <c r="AF7" s="577"/>
      <c r="AG7" t="s">
        <v>655</v>
      </c>
    </row>
    <row r="8" spans="1:33">
      <c r="A8" s="429">
        <f t="shared" si="0"/>
        <v>7</v>
      </c>
      <c r="B8" s="576" t="s">
        <v>658</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81"/>
      <c r="AE8" s="582"/>
      <c r="AF8" s="583"/>
      <c r="AG8" t="s">
        <v>655</v>
      </c>
    </row>
    <row r="11" spans="1:33" ht="22.2">
      <c r="A11" s="505" t="s">
        <v>659</v>
      </c>
    </row>
    <row r="12" spans="1:33">
      <c r="A12" s="579" t="s">
        <v>647</v>
      </c>
      <c r="B12" s="579"/>
      <c r="C12" s="579"/>
      <c r="D12" s="579"/>
      <c r="E12" s="579"/>
      <c r="F12" s="579"/>
      <c r="G12" s="579"/>
      <c r="H12" s="579"/>
      <c r="I12" s="579"/>
      <c r="J12" s="579"/>
      <c r="K12" s="579"/>
    </row>
    <row r="13" spans="1:33">
      <c r="A13" s="579" t="s">
        <v>646</v>
      </c>
      <c r="B13" s="579"/>
      <c r="C13" s="579"/>
      <c r="D13" s="579"/>
      <c r="E13" s="579"/>
      <c r="F13" s="579"/>
      <c r="G13" s="579"/>
      <c r="H13" s="579"/>
      <c r="I13" s="579"/>
      <c r="J13" s="579"/>
      <c r="K13" s="579"/>
      <c r="L13" s="579"/>
    </row>
    <row r="14" spans="1:33">
      <c r="A14" s="557" t="s">
        <v>663</v>
      </c>
    </row>
    <row r="15" spans="1:33">
      <c r="A15" s="557"/>
    </row>
    <row r="17" spans="1:23">
      <c r="A17" s="578" t="s">
        <v>661</v>
      </c>
      <c r="B17" s="579"/>
      <c r="C17" s="579"/>
      <c r="D17" s="579"/>
      <c r="E17" s="579"/>
      <c r="F17" s="579"/>
      <c r="G17" s="579"/>
      <c r="H17" s="579"/>
      <c r="I17" s="579"/>
      <c r="J17" s="579"/>
      <c r="K17" s="579"/>
      <c r="L17" s="579"/>
      <c r="M17" s="579"/>
    </row>
    <row r="18" spans="1:23">
      <c r="A18" s="580" t="s">
        <v>660</v>
      </c>
      <c r="B18" s="580"/>
      <c r="C18" s="580"/>
      <c r="D18" s="580"/>
      <c r="E18" s="580"/>
      <c r="F18" s="580"/>
      <c r="G18" s="580"/>
      <c r="H18" s="580"/>
      <c r="I18" s="580"/>
      <c r="J18" s="580"/>
      <c r="K18" s="580"/>
      <c r="L18" s="580"/>
      <c r="M18" s="580"/>
      <c r="N18" s="580"/>
      <c r="O18" s="580"/>
      <c r="P18" s="580"/>
      <c r="Q18" s="580"/>
      <c r="R18" s="580"/>
      <c r="S18" s="580"/>
      <c r="T18" s="580"/>
      <c r="U18" s="580"/>
      <c r="V18" s="580"/>
      <c r="W18" s="580"/>
    </row>
    <row r="19" spans="1:23">
      <c r="A19" s="579" t="s">
        <v>662</v>
      </c>
      <c r="B19" s="579"/>
      <c r="C19" s="579"/>
      <c r="D19" s="579"/>
      <c r="E19" s="579"/>
      <c r="F19" s="579"/>
      <c r="G19" s="579"/>
      <c r="H19" s="579"/>
      <c r="I19" s="579"/>
      <c r="J19" s="579"/>
      <c r="K19" s="579"/>
      <c r="L19" s="579"/>
    </row>
  </sheetData>
  <sheetProtection algorithmName="SHA-512" hashValue="yfTkKbVyHLk3b9NOgGb/MCY2vd/AvWhbfOuHqEwdq4qjPyzoS4DglRNdfIR9f+i2u88jlqyRdz2bkaF2oErelg==" saltValue="3UDH+qOHsWKYVnuKBsvE4w==" spinCount="100000" sheet="1" objects="1" scenarios="1"/>
  <mergeCells count="21">
    <mergeCell ref="A17:M17"/>
    <mergeCell ref="A18:W18"/>
    <mergeCell ref="A19:L19"/>
    <mergeCell ref="B7:AC7"/>
    <mergeCell ref="AD7:AF7"/>
    <mergeCell ref="B8:AC8"/>
    <mergeCell ref="AD8:AF8"/>
    <mergeCell ref="A13:L13"/>
    <mergeCell ref="A12:K12"/>
    <mergeCell ref="B4:AC4"/>
    <mergeCell ref="AD4:AF4"/>
    <mergeCell ref="B5:AC5"/>
    <mergeCell ref="AD5:AF5"/>
    <mergeCell ref="B6:AC6"/>
    <mergeCell ref="AD6:AF6"/>
    <mergeCell ref="B1:AC1"/>
    <mergeCell ref="AD1:AF1"/>
    <mergeCell ref="B2:AC2"/>
    <mergeCell ref="AD2:AF2"/>
    <mergeCell ref="B3:AC3"/>
    <mergeCell ref="AD3:AF3"/>
  </mergeCells>
  <phoneticPr fontId="3"/>
  <hyperlinks>
    <hyperlink ref="A14" r:id="rId1" xr:uid="{FB21E789-61BA-46DD-B4C6-79A117744AB1}"/>
  </hyperlink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defaultSize="0" autoFill="0" autoLine="0" autoPict="0">
                <anchor moveWithCells="1">
                  <from>
                    <xdr:col>30</xdr:col>
                    <xdr:colOff>381000</xdr:colOff>
                    <xdr:row>4</xdr:row>
                    <xdr:rowOff>0</xdr:rowOff>
                  </from>
                  <to>
                    <xdr:col>30</xdr:col>
                    <xdr:colOff>594360</xdr:colOff>
                    <xdr:row>5</xdr:row>
                    <xdr:rowOff>7620</xdr:rowOff>
                  </to>
                </anchor>
              </controlPr>
            </control>
          </mc:Choice>
        </mc:AlternateContent>
        <mc:AlternateContent xmlns:mc="http://schemas.openxmlformats.org/markup-compatibility/2006">
          <mc:Choice Requires="x14">
            <control shapeId="37890" r:id="rId5" name="Check Box 2">
              <controlPr defaultSize="0" autoFill="0" autoLine="0" autoPict="0">
                <anchor moveWithCells="1">
                  <from>
                    <xdr:col>30</xdr:col>
                    <xdr:colOff>403860</xdr:colOff>
                    <xdr:row>5</xdr:row>
                    <xdr:rowOff>22860</xdr:rowOff>
                  </from>
                  <to>
                    <xdr:col>30</xdr:col>
                    <xdr:colOff>601980</xdr:colOff>
                    <xdr:row>6</xdr:row>
                    <xdr:rowOff>38100</xdr:rowOff>
                  </to>
                </anchor>
              </controlPr>
            </control>
          </mc:Choice>
        </mc:AlternateContent>
        <mc:AlternateContent xmlns:mc="http://schemas.openxmlformats.org/markup-compatibility/2006">
          <mc:Choice Requires="x14">
            <control shapeId="37891" r:id="rId6" name="Check Box 3">
              <controlPr defaultSize="0" autoFill="0" autoLine="0" autoPict="0">
                <anchor moveWithCells="1">
                  <from>
                    <xdr:col>30</xdr:col>
                    <xdr:colOff>388620</xdr:colOff>
                    <xdr:row>6</xdr:row>
                    <xdr:rowOff>22860</xdr:rowOff>
                  </from>
                  <to>
                    <xdr:col>30</xdr:col>
                    <xdr:colOff>594360</xdr:colOff>
                    <xdr:row>7</xdr:row>
                    <xdr:rowOff>30480</xdr:rowOff>
                  </to>
                </anchor>
              </controlPr>
            </control>
          </mc:Choice>
        </mc:AlternateContent>
        <mc:AlternateContent xmlns:mc="http://schemas.openxmlformats.org/markup-compatibility/2006">
          <mc:Choice Requires="x14">
            <control shapeId="37892" r:id="rId7" name="Check Box 4">
              <controlPr defaultSize="0" autoFill="0" autoLine="0" autoPict="0">
                <anchor moveWithCells="1">
                  <from>
                    <xdr:col>30</xdr:col>
                    <xdr:colOff>388620</xdr:colOff>
                    <xdr:row>7</xdr:row>
                    <xdr:rowOff>22860</xdr:rowOff>
                  </from>
                  <to>
                    <xdr:col>30</xdr:col>
                    <xdr:colOff>594360</xdr:colOff>
                    <xdr:row>8</xdr:row>
                    <xdr:rowOff>30480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tint="0.59999389629810485"/>
  </sheetPr>
  <dimension ref="A1:AA23"/>
  <sheetViews>
    <sheetView view="pageBreakPreview" zoomScale="70" zoomScaleNormal="70" zoomScaleSheetLayoutView="70" workbookViewId="0">
      <selection activeCell="K17" sqref="K17"/>
    </sheetView>
  </sheetViews>
  <sheetFormatPr defaultColWidth="12.19921875" defaultRowHeight="32.4" customHeight="1"/>
  <cols>
    <col min="1" max="16384" width="12.19921875" style="85"/>
  </cols>
  <sheetData>
    <row r="1" spans="1:27" ht="32.4" customHeight="1">
      <c r="A1" s="88"/>
      <c r="B1" s="89"/>
      <c r="C1" s="89"/>
      <c r="D1" s="89"/>
      <c r="E1" s="89"/>
      <c r="F1" s="89"/>
      <c r="G1" s="89"/>
      <c r="H1" s="89"/>
      <c r="I1" s="89"/>
      <c r="J1" s="89"/>
      <c r="K1" s="89"/>
      <c r="L1" s="89"/>
      <c r="M1" s="89"/>
      <c r="N1" s="89"/>
      <c r="O1" s="90"/>
    </row>
    <row r="2" spans="1:27" ht="32.4" customHeight="1">
      <c r="A2" s="584"/>
      <c r="B2" s="585"/>
      <c r="C2" s="585"/>
      <c r="D2" s="585"/>
      <c r="E2" s="585"/>
      <c r="F2" s="586" t="s">
        <v>0</v>
      </c>
      <c r="G2" s="586"/>
      <c r="H2" s="244"/>
      <c r="I2" s="244"/>
      <c r="J2" s="244"/>
      <c r="K2" s="244"/>
      <c r="L2" s="244"/>
      <c r="M2" s="244"/>
      <c r="N2" s="244"/>
      <c r="O2" s="91"/>
    </row>
    <row r="3" spans="1:27" ht="32.4" customHeight="1">
      <c r="A3" s="584"/>
      <c r="B3" s="585"/>
      <c r="C3" s="585"/>
      <c r="D3" s="585"/>
      <c r="E3" s="585"/>
      <c r="F3" s="586"/>
      <c r="G3" s="586"/>
      <c r="H3" s="244"/>
      <c r="I3" s="244"/>
      <c r="J3" s="244"/>
      <c r="K3" s="244"/>
      <c r="L3" s="244"/>
      <c r="M3" s="244"/>
      <c r="N3" s="244"/>
      <c r="O3" s="91"/>
    </row>
    <row r="4" spans="1:27" ht="32.4" customHeight="1">
      <c r="A4" s="92"/>
      <c r="G4" s="244"/>
      <c r="H4" s="244"/>
      <c r="I4" s="244"/>
      <c r="J4" s="244"/>
      <c r="K4" s="244"/>
      <c r="L4" s="244"/>
      <c r="M4" s="244"/>
      <c r="N4" s="244"/>
      <c r="O4" s="91"/>
    </row>
    <row r="5" spans="1:27" ht="32.4" customHeight="1">
      <c r="A5" s="593" t="s">
        <v>1</v>
      </c>
      <c r="B5" s="594"/>
      <c r="C5" s="594"/>
      <c r="D5" s="594"/>
      <c r="E5" s="594"/>
      <c r="F5" s="594"/>
      <c r="G5" s="594"/>
      <c r="H5" s="594"/>
      <c r="I5" s="594"/>
      <c r="J5" s="594"/>
      <c r="K5" s="594"/>
      <c r="L5" s="594"/>
      <c r="M5" s="594"/>
      <c r="N5" s="594"/>
      <c r="O5" s="595"/>
    </row>
    <row r="6" spans="1:27" ht="32.4" customHeight="1">
      <c r="A6" s="593"/>
      <c r="B6" s="594"/>
      <c r="C6" s="594"/>
      <c r="D6" s="594"/>
      <c r="E6" s="594"/>
      <c r="F6" s="594"/>
      <c r="G6" s="594"/>
      <c r="H6" s="594"/>
      <c r="I6" s="594"/>
      <c r="J6" s="594"/>
      <c r="K6" s="594"/>
      <c r="L6" s="594"/>
      <c r="M6" s="594"/>
      <c r="N6" s="594"/>
      <c r="O6" s="595"/>
    </row>
    <row r="7" spans="1:27" ht="32.4" customHeight="1">
      <c r="A7" s="593"/>
      <c r="B7" s="594"/>
      <c r="C7" s="594"/>
      <c r="D7" s="594"/>
      <c r="E7" s="594"/>
      <c r="F7" s="594"/>
      <c r="G7" s="594"/>
      <c r="H7" s="594"/>
      <c r="I7" s="594"/>
      <c r="J7" s="594"/>
      <c r="K7" s="594"/>
      <c r="L7" s="594"/>
      <c r="M7" s="594"/>
      <c r="N7" s="594"/>
      <c r="O7" s="595"/>
    </row>
    <row r="8" spans="1:27" ht="32.4" customHeight="1">
      <c r="A8" s="94"/>
      <c r="B8" s="245"/>
      <c r="C8" s="245"/>
      <c r="D8" s="246"/>
      <c r="E8" s="246"/>
      <c r="F8" s="596"/>
      <c r="G8" s="597"/>
      <c r="H8" s="597"/>
      <c r="I8" s="597"/>
      <c r="J8" s="597"/>
      <c r="K8" s="245"/>
      <c r="L8" s="245"/>
      <c r="M8" s="245"/>
      <c r="N8" s="245"/>
      <c r="O8" s="93"/>
      <c r="P8" s="86"/>
      <c r="Q8" s="86"/>
      <c r="R8" s="86"/>
      <c r="S8" s="86"/>
      <c r="T8" s="86"/>
      <c r="U8" s="86"/>
      <c r="V8" s="86"/>
      <c r="W8" s="86"/>
      <c r="X8" s="86"/>
      <c r="Y8" s="86"/>
      <c r="Z8" s="86"/>
      <c r="AA8" s="86"/>
    </row>
    <row r="9" spans="1:27" ht="32.4" customHeight="1">
      <c r="A9" s="95"/>
      <c r="B9" s="247"/>
      <c r="C9" s="247"/>
      <c r="D9" s="247"/>
      <c r="E9" s="247"/>
      <c r="F9" s="597"/>
      <c r="G9" s="597"/>
      <c r="H9" s="597"/>
      <c r="I9" s="597"/>
      <c r="J9" s="597"/>
      <c r="K9" s="247"/>
      <c r="L9" s="247"/>
      <c r="M9" s="247"/>
      <c r="N9" s="247"/>
      <c r="O9" s="96"/>
      <c r="P9" s="86"/>
      <c r="Q9" s="86"/>
      <c r="R9" s="86"/>
    </row>
    <row r="10" spans="1:27" ht="32.4" customHeight="1">
      <c r="A10" s="95"/>
      <c r="B10" s="247"/>
      <c r="C10" s="247"/>
      <c r="D10" s="247"/>
      <c r="E10" s="247"/>
      <c r="F10" s="248"/>
      <c r="G10" s="249"/>
      <c r="H10" s="248"/>
      <c r="I10" s="249"/>
      <c r="J10" s="248"/>
      <c r="K10" s="247"/>
      <c r="L10" s="247"/>
      <c r="M10" s="247"/>
      <c r="N10" s="247"/>
      <c r="O10" s="96"/>
      <c r="P10" s="86"/>
      <c r="Q10" s="86"/>
      <c r="R10" s="86"/>
    </row>
    <row r="11" spans="1:27" ht="32.4" customHeight="1">
      <c r="A11" s="95"/>
      <c r="B11" s="247"/>
      <c r="C11" s="247"/>
      <c r="D11" s="247"/>
      <c r="E11" s="247"/>
      <c r="F11" s="248"/>
      <c r="G11" s="249"/>
      <c r="H11" s="248"/>
      <c r="I11" s="249"/>
      <c r="J11" s="588"/>
      <c r="K11" s="588"/>
      <c r="L11" s="588"/>
      <c r="M11" s="588"/>
      <c r="N11" s="588"/>
      <c r="O11" s="589"/>
      <c r="P11" s="86"/>
      <c r="Q11" s="86"/>
      <c r="R11" s="86"/>
    </row>
    <row r="12" spans="1:27" ht="32.4" customHeight="1">
      <c r="A12" s="97" t="s">
        <v>2</v>
      </c>
      <c r="C12" s="250"/>
      <c r="D12" s="250"/>
      <c r="E12" s="250"/>
      <c r="F12" s="250"/>
      <c r="G12" s="250"/>
      <c r="H12" s="250"/>
      <c r="I12" s="250"/>
      <c r="J12" s="588"/>
      <c r="K12" s="588"/>
      <c r="L12" s="588"/>
      <c r="M12" s="588"/>
      <c r="N12" s="588"/>
      <c r="O12" s="589"/>
      <c r="P12" s="86"/>
      <c r="Q12" s="86"/>
      <c r="R12" s="86"/>
    </row>
    <row r="13" spans="1:27" ht="32.4" customHeight="1">
      <c r="A13" s="98"/>
      <c r="B13" s="251" t="str">
        <f>結果通知!A1</f>
        <v>【１】健康診断結果通知票</v>
      </c>
      <c r="C13" s="252"/>
      <c r="D13" s="252"/>
      <c r="E13" s="253"/>
      <c r="F13" s="252"/>
      <c r="G13" s="252"/>
      <c r="H13" s="254"/>
      <c r="I13" s="245"/>
      <c r="K13" s="590"/>
      <c r="L13" s="590"/>
      <c r="M13" s="591"/>
      <c r="N13" s="591"/>
      <c r="O13" s="592"/>
      <c r="P13" s="86"/>
      <c r="Q13" s="86"/>
      <c r="R13" s="86"/>
    </row>
    <row r="14" spans="1:27" ht="32.4" customHeight="1">
      <c r="A14" s="98"/>
      <c r="B14" s="251" t="str">
        <f>決算書!A1</f>
        <v>【２】決算書概要</v>
      </c>
      <c r="C14" s="252"/>
      <c r="D14" s="252"/>
      <c r="E14" s="253"/>
      <c r="F14" s="252"/>
      <c r="G14" s="252"/>
      <c r="H14" s="254"/>
      <c r="I14" s="245"/>
      <c r="K14" s="590"/>
      <c r="L14" s="590"/>
      <c r="M14" s="591"/>
      <c r="N14" s="591"/>
      <c r="O14" s="592"/>
      <c r="P14" s="86"/>
      <c r="Q14" s="86"/>
      <c r="R14" s="86"/>
    </row>
    <row r="15" spans="1:27" ht="32.4" customHeight="1">
      <c r="A15" s="98"/>
      <c r="B15" s="251" t="str">
        <f>BS!A1</f>
        <v>【３】貸借対照表に関係する財務分析</v>
      </c>
      <c r="C15" s="252"/>
      <c r="D15" s="252"/>
      <c r="E15" s="253"/>
      <c r="F15" s="252"/>
      <c r="G15" s="252"/>
      <c r="H15" s="254"/>
      <c r="I15" s="245"/>
      <c r="J15" s="245"/>
      <c r="K15" s="245"/>
      <c r="L15" s="245"/>
      <c r="M15" s="245"/>
      <c r="O15" s="93"/>
    </row>
    <row r="16" spans="1:27" ht="32.4" customHeight="1">
      <c r="A16" s="98"/>
      <c r="B16" s="251" t="str">
        <f>現預金!A1</f>
        <v>【４】現預金増減分析</v>
      </c>
      <c r="C16" s="252"/>
      <c r="D16" s="252"/>
      <c r="E16" s="255"/>
      <c r="F16" s="252"/>
      <c r="G16" s="252"/>
      <c r="H16" s="254"/>
      <c r="I16" s="245"/>
      <c r="J16" s="245"/>
      <c r="K16" s="245"/>
      <c r="L16" s="245"/>
      <c r="M16" s="245"/>
      <c r="O16" s="93"/>
    </row>
    <row r="17" spans="1:15" ht="32.4" customHeight="1">
      <c r="A17" s="98"/>
      <c r="B17" s="251" t="str">
        <f>PL!A1</f>
        <v>【５】損益計算書に関係する財務分析</v>
      </c>
      <c r="C17" s="252"/>
      <c r="D17" s="252"/>
      <c r="E17" s="253"/>
      <c r="F17" s="252"/>
      <c r="G17" s="252"/>
      <c r="H17" s="254"/>
      <c r="I17" s="245"/>
      <c r="J17" s="245"/>
      <c r="K17" s="245"/>
      <c r="L17" s="245"/>
      <c r="M17" s="245"/>
      <c r="O17" s="93"/>
    </row>
    <row r="18" spans="1:15" ht="32.4" customHeight="1">
      <c r="A18" s="98"/>
      <c r="B18" s="598" t="str">
        <f>PLロジックツリー!A1</f>
        <v>【６】損益計算書のロジックツリー</v>
      </c>
      <c r="C18" s="598"/>
      <c r="D18" s="598"/>
      <c r="E18" s="598"/>
      <c r="F18" s="598"/>
      <c r="I18" s="245"/>
      <c r="J18" s="245"/>
      <c r="K18" s="245"/>
      <c r="L18" s="245"/>
      <c r="M18" s="587"/>
      <c r="N18" s="587"/>
      <c r="O18" s="93"/>
    </row>
    <row r="19" spans="1:15" ht="32.4" customHeight="1">
      <c r="A19" s="92"/>
      <c r="B19" s="251" t="str">
        <f>CF!A1</f>
        <v>【７】営業キャッシュフローに関係する財務分析</v>
      </c>
      <c r="I19" s="256"/>
      <c r="J19" s="245"/>
      <c r="K19" s="245"/>
      <c r="L19" s="245"/>
      <c r="M19" s="587"/>
      <c r="N19" s="587"/>
      <c r="O19" s="93"/>
    </row>
    <row r="20" spans="1:15" ht="32.4" customHeight="1">
      <c r="A20" s="92"/>
      <c r="B20" s="257"/>
      <c r="I20" s="245"/>
      <c r="J20" s="245"/>
      <c r="K20" s="245"/>
      <c r="L20" s="245"/>
      <c r="M20" s="587"/>
      <c r="N20" s="587"/>
      <c r="O20" s="93"/>
    </row>
    <row r="21" spans="1:15" ht="32.4" customHeight="1">
      <c r="A21" s="92"/>
      <c r="B21" s="257"/>
      <c r="K21" s="245"/>
      <c r="L21" s="245"/>
      <c r="M21" s="587"/>
      <c r="N21" s="587"/>
      <c r="O21" s="93"/>
    </row>
    <row r="22" spans="1:15" ht="32.4" customHeight="1">
      <c r="A22" s="92"/>
      <c r="K22" s="245"/>
      <c r="L22" s="245"/>
      <c r="M22" s="245"/>
      <c r="O22" s="93"/>
    </row>
    <row r="23" spans="1:15" ht="32.4" customHeight="1" thickBot="1">
      <c r="A23" s="99"/>
      <c r="B23" s="100"/>
      <c r="C23" s="100"/>
      <c r="D23" s="100"/>
      <c r="E23" s="100"/>
      <c r="F23" s="100"/>
      <c r="G23" s="100"/>
      <c r="H23" s="100"/>
      <c r="I23" s="100"/>
      <c r="J23" s="100"/>
      <c r="K23" s="101"/>
      <c r="L23" s="101"/>
      <c r="M23" s="101"/>
      <c r="N23" s="101"/>
      <c r="O23" s="102"/>
    </row>
  </sheetData>
  <sheetProtection algorithmName="SHA-512" hashValue="T+rbdiX7pkZKYTFUA0ig32PW8URamK+n+QTodrADPkzyj0g6gVSfLVadZQWRQWzl0EnVeTsY3WYidNmYZFLy4A==" saltValue="75vEPSvqP4zCAdAM2GdB9g==" spinCount="100000" sheet="1" objects="1" scenarios="1" formatCells="0" formatColumns="0" formatRows="0"/>
  <mergeCells count="9">
    <mergeCell ref="A2:E3"/>
    <mergeCell ref="F2:G3"/>
    <mergeCell ref="M18:N21"/>
    <mergeCell ref="J11:O12"/>
    <mergeCell ref="K13:L14"/>
    <mergeCell ref="M13:O14"/>
    <mergeCell ref="A5:O7"/>
    <mergeCell ref="F8:J9"/>
    <mergeCell ref="B18:F18"/>
  </mergeCells>
  <phoneticPr fontId="3"/>
  <conditionalFormatting sqref="A2:E3">
    <cfRule type="containsBlanks" dxfId="5" priority="2">
      <formula>LEN(TRIM(A2))=0</formula>
    </cfRule>
  </conditionalFormatting>
  <conditionalFormatting sqref="F8:J9">
    <cfRule type="containsBlanks" dxfId="4" priority="1">
      <formula>LEN(TRIM(F8))=0</formula>
    </cfRule>
  </conditionalFormatting>
  <printOptions horizontalCentered="1" verticalCentered="1"/>
  <pageMargins left="0.23622047244094491" right="0.23622047244094491" top="0.19685039370078741" bottom="0.39370078740157483" header="0.31496062992125984" footer="0.11811023622047245"/>
  <pageSetup paperSize="8" scale="72"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304A1-A8B8-4DD1-A6DB-5E5745A9969D}">
  <sheetPr>
    <tabColor theme="5" tint="0.59999389629810485"/>
    <pageSetUpPr fitToPage="1"/>
  </sheetPr>
  <dimension ref="A1:BG46"/>
  <sheetViews>
    <sheetView view="pageBreakPreview" zoomScale="68" zoomScaleNormal="68" zoomScaleSheetLayoutView="68" workbookViewId="0">
      <selection activeCell="AA8" sqref="AA8:AE11"/>
    </sheetView>
  </sheetViews>
  <sheetFormatPr defaultColWidth="4.69921875" defaultRowHeight="26.85" customHeight="1"/>
  <cols>
    <col min="1" max="19" width="4.69921875" style="9"/>
    <col min="20" max="20" width="4.69921875" style="11"/>
    <col min="21" max="22" width="4.69921875" style="9"/>
    <col min="23" max="23" width="4.69921875" style="11"/>
    <col min="24" max="28" width="4.69921875" style="9"/>
    <col min="29" max="29" width="4.69921875" style="14"/>
    <col min="30" max="16384" width="4.69921875" style="9"/>
  </cols>
  <sheetData>
    <row r="1" spans="1:59" ht="26.85" customHeight="1" thickBot="1">
      <c r="A1" s="599" t="s">
        <v>3</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c r="AF1" s="599"/>
      <c r="AG1" s="599"/>
      <c r="AH1" s="599"/>
      <c r="AI1" s="599"/>
      <c r="AJ1" s="599"/>
      <c r="AK1" s="599"/>
      <c r="AL1" s="599"/>
    </row>
    <row r="2" spans="1:59" ht="26.85" customHeight="1" thickBot="1">
      <c r="A2" s="87"/>
      <c r="B2" s="600" t="s">
        <v>664</v>
      </c>
      <c r="C2" s="600"/>
      <c r="D2" s="600"/>
      <c r="E2" s="600"/>
      <c r="F2" s="600"/>
      <c r="G2" s="600"/>
      <c r="H2" s="600"/>
      <c r="I2" s="600"/>
      <c r="J2" s="600"/>
      <c r="K2" s="600"/>
      <c r="L2" s="600"/>
      <c r="M2" s="600"/>
      <c r="N2" s="600"/>
      <c r="O2" s="600"/>
      <c r="P2" s="600"/>
      <c r="Q2" s="600"/>
      <c r="R2" s="10"/>
      <c r="T2" s="601" t="s">
        <v>4</v>
      </c>
      <c r="U2" s="602"/>
      <c r="V2" s="602"/>
      <c r="W2" s="602"/>
      <c r="X2" s="602"/>
      <c r="Y2" s="603"/>
      <c r="Z2" s="604" t="s">
        <v>5</v>
      </c>
      <c r="AA2" s="605"/>
      <c r="AB2" s="605"/>
      <c r="AC2" s="605"/>
      <c r="AD2" s="605"/>
      <c r="AE2" s="605"/>
      <c r="AF2" s="605"/>
      <c r="AG2" s="606"/>
      <c r="AH2" s="606" t="s">
        <v>6</v>
      </c>
      <c r="AI2" s="607"/>
      <c r="AJ2" s="607" t="s">
        <v>7</v>
      </c>
      <c r="AK2" s="608"/>
    </row>
    <row r="3" spans="1:59" ht="26.85" customHeight="1" thickBot="1">
      <c r="B3" s="600"/>
      <c r="C3" s="600"/>
      <c r="D3" s="600"/>
      <c r="E3" s="600"/>
      <c r="F3" s="600"/>
      <c r="G3" s="600"/>
      <c r="H3" s="600"/>
      <c r="I3" s="600"/>
      <c r="J3" s="600"/>
      <c r="K3" s="600"/>
      <c r="L3" s="600"/>
      <c r="M3" s="600"/>
      <c r="N3" s="600"/>
      <c r="O3" s="600"/>
      <c r="P3" s="600"/>
      <c r="Q3" s="600"/>
      <c r="T3" s="609" t="s">
        <v>8</v>
      </c>
      <c r="U3" s="610"/>
      <c r="V3" s="610"/>
      <c r="W3" s="610"/>
      <c r="X3" s="610"/>
      <c r="Y3" s="610"/>
      <c r="Z3" s="611" t="s">
        <v>9</v>
      </c>
      <c r="AA3" s="611"/>
      <c r="AB3" s="611"/>
      <c r="AC3" s="611"/>
      <c r="AD3" s="611"/>
      <c r="AE3" s="611"/>
      <c r="AF3" s="611"/>
      <c r="AG3" s="612"/>
      <c r="AH3" s="613" t="e">
        <f>AE15</f>
        <v>#DIV/0!</v>
      </c>
      <c r="AI3" s="614"/>
      <c r="AJ3" s="615" t="e">
        <f>AJ15</f>
        <v>#DIV/0!</v>
      </c>
      <c r="AK3" s="616"/>
    </row>
    <row r="4" spans="1:59" ht="26.85" customHeight="1" thickTop="1">
      <c r="B4" s="600"/>
      <c r="C4" s="600"/>
      <c r="D4" s="600"/>
      <c r="E4" s="600"/>
      <c r="F4" s="600"/>
      <c r="G4" s="600"/>
      <c r="H4" s="600"/>
      <c r="I4" s="600"/>
      <c r="J4" s="600"/>
      <c r="K4" s="600"/>
      <c r="L4" s="600"/>
      <c r="M4" s="600"/>
      <c r="N4" s="600"/>
      <c r="O4" s="600"/>
      <c r="P4" s="600"/>
      <c r="Q4" s="600"/>
      <c r="T4" s="617" t="s">
        <v>10</v>
      </c>
      <c r="U4" s="620" t="s">
        <v>11</v>
      </c>
      <c r="V4" s="620"/>
      <c r="W4" s="620"/>
      <c r="X4" s="620"/>
      <c r="Y4" s="620"/>
      <c r="Z4" s="621" t="s">
        <v>12</v>
      </c>
      <c r="AA4" s="622"/>
      <c r="AB4" s="622"/>
      <c r="AC4" s="622"/>
      <c r="AD4" s="622"/>
      <c r="AE4" s="622"/>
      <c r="AF4" s="622"/>
      <c r="AG4" s="623"/>
      <c r="AH4" s="624" t="e">
        <f>AE16</f>
        <v>#DIV/0!</v>
      </c>
      <c r="AI4" s="625"/>
      <c r="AJ4" s="626" t="e">
        <f>AJ16</f>
        <v>#DIV/0!</v>
      </c>
      <c r="AK4" s="627"/>
    </row>
    <row r="5" spans="1:59" ht="26.85" customHeight="1" thickBot="1">
      <c r="A5" s="23"/>
      <c r="B5" s="600"/>
      <c r="C5" s="600"/>
      <c r="D5" s="600"/>
      <c r="E5" s="600"/>
      <c r="F5" s="600"/>
      <c r="G5" s="600"/>
      <c r="H5" s="600"/>
      <c r="I5" s="600"/>
      <c r="J5" s="600"/>
      <c r="K5" s="600"/>
      <c r="L5" s="600"/>
      <c r="M5" s="600"/>
      <c r="N5" s="600"/>
      <c r="O5" s="600"/>
      <c r="P5" s="600"/>
      <c r="Q5" s="600"/>
      <c r="R5" s="84"/>
      <c r="T5" s="618"/>
      <c r="U5" s="628" t="s">
        <v>13</v>
      </c>
      <c r="V5" s="628"/>
      <c r="W5" s="628"/>
      <c r="X5" s="628"/>
      <c r="Y5" s="629"/>
      <c r="Z5" s="630" t="s">
        <v>14</v>
      </c>
      <c r="AA5" s="631"/>
      <c r="AB5" s="631"/>
      <c r="AC5" s="631"/>
      <c r="AD5" s="631"/>
      <c r="AE5" s="631"/>
      <c r="AF5" s="631"/>
      <c r="AG5" s="632"/>
      <c r="AH5" s="633" t="e">
        <f>AE20</f>
        <v>#DIV/0!</v>
      </c>
      <c r="AI5" s="634"/>
      <c r="AJ5" s="635" t="e">
        <f>AJ20</f>
        <v>#DIV/0!</v>
      </c>
      <c r="AK5" s="636"/>
    </row>
    <row r="6" spans="1:59" ht="26.85" customHeight="1" thickTop="1">
      <c r="A6" s="23"/>
      <c r="B6" s="600"/>
      <c r="C6" s="600"/>
      <c r="D6" s="600"/>
      <c r="E6" s="600"/>
      <c r="F6" s="600"/>
      <c r="G6" s="600"/>
      <c r="H6" s="600"/>
      <c r="I6" s="600"/>
      <c r="J6" s="600"/>
      <c r="K6" s="600"/>
      <c r="L6" s="600"/>
      <c r="M6" s="600"/>
      <c r="N6" s="600"/>
      <c r="O6" s="600"/>
      <c r="P6" s="600"/>
      <c r="Q6" s="600"/>
      <c r="R6" s="84"/>
      <c r="T6" s="619"/>
      <c r="U6" s="656" t="s">
        <v>15</v>
      </c>
      <c r="V6" s="656"/>
      <c r="W6" s="656"/>
      <c r="X6" s="656"/>
      <c r="Y6" s="656"/>
      <c r="Z6" s="657" t="s">
        <v>16</v>
      </c>
      <c r="AA6" s="658"/>
      <c r="AB6" s="658"/>
      <c r="AC6" s="658"/>
      <c r="AD6" s="658"/>
      <c r="AE6" s="658"/>
      <c r="AF6" s="658"/>
      <c r="AG6" s="659"/>
      <c r="AH6" s="660" t="e">
        <f>AE24</f>
        <v>#DIV/0!</v>
      </c>
      <c r="AI6" s="661"/>
      <c r="AJ6" s="662" t="e">
        <f>AJ24</f>
        <v>#DIV/0!</v>
      </c>
      <c r="AK6" s="663"/>
      <c r="AL6" s="163"/>
    </row>
    <row r="7" spans="1:59" s="163" customFormat="1" ht="26.85" customHeight="1">
      <c r="A7" s="23"/>
      <c r="B7" s="600"/>
      <c r="C7" s="600"/>
      <c r="D7" s="600"/>
      <c r="E7" s="600"/>
      <c r="F7" s="600"/>
      <c r="G7" s="600"/>
      <c r="H7" s="600"/>
      <c r="I7" s="600"/>
      <c r="J7" s="600"/>
      <c r="K7" s="600"/>
      <c r="L7" s="600"/>
      <c r="M7" s="600"/>
      <c r="N7" s="600"/>
      <c r="O7" s="600"/>
      <c r="P7" s="600"/>
      <c r="Q7" s="600"/>
      <c r="R7" s="84"/>
      <c r="S7" s="9"/>
      <c r="T7" s="664" t="s">
        <v>17</v>
      </c>
      <c r="U7" s="665"/>
      <c r="V7" s="665"/>
      <c r="W7" s="665"/>
      <c r="X7" s="665"/>
      <c r="Y7" s="666"/>
      <c r="Z7" s="665" t="s">
        <v>18</v>
      </c>
      <c r="AA7" s="665"/>
      <c r="AB7" s="665"/>
      <c r="AC7" s="665"/>
      <c r="AD7" s="665"/>
      <c r="AE7" s="665"/>
      <c r="AF7" s="667" t="s">
        <v>19</v>
      </c>
      <c r="AG7" s="665"/>
      <c r="AH7" s="665"/>
      <c r="AI7" s="665"/>
      <c r="AJ7" s="665"/>
      <c r="AK7" s="668"/>
    </row>
    <row r="8" spans="1:59" s="163" customFormat="1" ht="26.85" customHeight="1">
      <c r="A8" s="23"/>
      <c r="B8" s="600"/>
      <c r="C8" s="600"/>
      <c r="D8" s="600"/>
      <c r="E8" s="600"/>
      <c r="F8" s="600"/>
      <c r="G8" s="600"/>
      <c r="H8" s="600"/>
      <c r="I8" s="600"/>
      <c r="J8" s="600"/>
      <c r="K8" s="600"/>
      <c r="L8" s="600"/>
      <c r="M8" s="600"/>
      <c r="N8" s="600"/>
      <c r="O8" s="600"/>
      <c r="P8" s="600"/>
      <c r="Q8" s="600"/>
      <c r="T8" s="637" t="e">
        <f>IF(AI16=0,"メタボ",IF(AI16=1,"メタボ",IF(AI16=2,"メタボ",IF(AI16=3,"メタボ",IF(AI16=4,"メタボ",IF(AI16=5,"経過観察",IF(AI16=6,"経過観察","健康体")))))))</f>
        <v>#DIV/0!</v>
      </c>
      <c r="U8" s="640" t="e">
        <f>VLOOKUP(AJ4,images!A:B,2,FALSE)</f>
        <v>#DIV/0!</v>
      </c>
      <c r="V8" s="641"/>
      <c r="W8" s="641"/>
      <c r="X8" s="641"/>
      <c r="Y8" s="641"/>
      <c r="Z8" s="646" t="e">
        <f>IF(AI20=0,"ドロドロ血",IF(AI20=1,"ドロドロ血",IF(AI20=2,"ドロドロ血",IF(AI20=3,"ドロドロ血",IF(AI20=4,"ドロドロ血",IF(AI20=5,"経過観察",IF(AI20=6,"経過観察","サラサラ血")))))))</f>
        <v>#DIV/0!</v>
      </c>
      <c r="AA8" s="640" t="e">
        <f>VLOOKUP(AJ5,images!D:E,2,FALSE)</f>
        <v>#DIV/0!</v>
      </c>
      <c r="AB8" s="641"/>
      <c r="AC8" s="641"/>
      <c r="AD8" s="641"/>
      <c r="AE8" s="641"/>
      <c r="AF8" s="649" t="e">
        <f>IF(AI24=0,"虚弱体質",IF(AI24=1,"虚弱体質",IF(AI24=2,"虚弱体質",IF(AI24=3,"虚弱体質",IF(AI24=4,"虚弱体質",IF(AI24=5,"経過観察",IF(AI24=6,"経過観察","スポーツマン")))))))</f>
        <v>#DIV/0!</v>
      </c>
      <c r="AG8" s="652" t="e">
        <f>VLOOKUP(AJ6,images!G:H,2,FALSE)</f>
        <v>#DIV/0!</v>
      </c>
      <c r="AH8" s="641"/>
      <c r="AI8" s="641"/>
      <c r="AJ8" s="641"/>
      <c r="AK8" s="653"/>
    </row>
    <row r="9" spans="1:59" s="163" customFormat="1" ht="26.85" customHeight="1">
      <c r="A9" s="24"/>
      <c r="B9" s="24"/>
      <c r="C9" s="24"/>
      <c r="D9" s="24"/>
      <c r="E9" s="24"/>
      <c r="F9" s="24"/>
      <c r="G9" s="24"/>
      <c r="H9" s="24"/>
      <c r="I9" s="24"/>
      <c r="J9" s="24"/>
      <c r="K9" s="24"/>
      <c r="L9" s="24"/>
      <c r="M9" s="24"/>
      <c r="N9" s="24"/>
      <c r="O9" s="24"/>
      <c r="T9" s="638"/>
      <c r="U9" s="642"/>
      <c r="V9" s="643"/>
      <c r="W9" s="643"/>
      <c r="X9" s="643"/>
      <c r="Y9" s="643"/>
      <c r="Z9" s="647"/>
      <c r="AA9" s="642"/>
      <c r="AB9" s="643"/>
      <c r="AC9" s="643"/>
      <c r="AD9" s="643"/>
      <c r="AE9" s="643"/>
      <c r="AF9" s="650"/>
      <c r="AG9" s="642"/>
      <c r="AH9" s="643"/>
      <c r="AI9" s="643"/>
      <c r="AJ9" s="643"/>
      <c r="AK9" s="654"/>
    </row>
    <row r="10" spans="1:59" s="163" customFormat="1" ht="26.85" customHeight="1">
      <c r="A10" s="669"/>
      <c r="B10" s="669"/>
      <c r="C10" s="670" t="s">
        <v>20</v>
      </c>
      <c r="D10" s="670"/>
      <c r="E10" s="670"/>
      <c r="F10" s="670"/>
      <c r="G10" s="670"/>
      <c r="H10" s="670"/>
      <c r="I10" s="670"/>
      <c r="J10" s="670"/>
      <c r="K10" s="670" t="s">
        <v>21</v>
      </c>
      <c r="L10" s="670"/>
      <c r="M10" s="670"/>
      <c r="N10" s="670"/>
      <c r="O10" s="670"/>
      <c r="P10" s="670"/>
      <c r="Q10" s="670"/>
      <c r="R10" s="670"/>
      <c r="T10" s="638"/>
      <c r="U10" s="642"/>
      <c r="V10" s="643"/>
      <c r="W10" s="643"/>
      <c r="X10" s="643"/>
      <c r="Y10" s="643"/>
      <c r="Z10" s="647"/>
      <c r="AA10" s="642"/>
      <c r="AB10" s="643"/>
      <c r="AC10" s="643"/>
      <c r="AD10" s="643"/>
      <c r="AE10" s="643"/>
      <c r="AF10" s="650"/>
      <c r="AG10" s="642"/>
      <c r="AH10" s="643"/>
      <c r="AI10" s="643"/>
      <c r="AJ10" s="643"/>
      <c r="AK10" s="654"/>
    </row>
    <row r="11" spans="1:59" s="163" customFormat="1" ht="26.85" customHeight="1" thickBot="1">
      <c r="A11" s="671" t="s">
        <v>22</v>
      </c>
      <c r="B11" s="672"/>
      <c r="C11" s="673" t="s">
        <v>23</v>
      </c>
      <c r="D11" s="674"/>
      <c r="E11" s="674"/>
      <c r="F11" s="674"/>
      <c r="G11" s="674"/>
      <c r="H11" s="674"/>
      <c r="I11" s="674"/>
      <c r="J11" s="675"/>
      <c r="K11" s="673" t="s">
        <v>24</v>
      </c>
      <c r="L11" s="674"/>
      <c r="M11" s="674"/>
      <c r="N11" s="674"/>
      <c r="O11" s="674"/>
      <c r="P11" s="674"/>
      <c r="Q11" s="674"/>
      <c r="R11" s="675"/>
      <c r="T11" s="639"/>
      <c r="U11" s="644"/>
      <c r="V11" s="645"/>
      <c r="W11" s="645"/>
      <c r="X11" s="645"/>
      <c r="Y11" s="645"/>
      <c r="Z11" s="648"/>
      <c r="AA11" s="644"/>
      <c r="AB11" s="645"/>
      <c r="AC11" s="645"/>
      <c r="AD11" s="645"/>
      <c r="AE11" s="645"/>
      <c r="AF11" s="651"/>
      <c r="AG11" s="644"/>
      <c r="AH11" s="645"/>
      <c r="AI11" s="645"/>
      <c r="AJ11" s="645"/>
      <c r="AK11" s="655"/>
    </row>
    <row r="12" spans="1:59" s="163" customFormat="1" ht="31.2" customHeight="1" thickBot="1">
      <c r="A12" s="672"/>
      <c r="B12" s="672"/>
      <c r="C12" s="676" t="s">
        <v>25</v>
      </c>
      <c r="D12" s="677"/>
      <c r="E12" s="677"/>
      <c r="F12" s="677"/>
      <c r="G12" s="682"/>
      <c r="H12" s="682"/>
      <c r="I12" s="682"/>
      <c r="J12" s="683"/>
      <c r="K12" s="676" t="s">
        <v>26</v>
      </c>
      <c r="L12" s="677"/>
      <c r="M12" s="677"/>
      <c r="N12" s="677"/>
      <c r="O12" s="682"/>
      <c r="P12" s="682"/>
      <c r="Q12" s="682"/>
      <c r="R12" s="683"/>
      <c r="T12" s="22"/>
      <c r="U12" s="9"/>
      <c r="V12" s="9"/>
      <c r="W12" s="9"/>
      <c r="X12" s="9"/>
      <c r="Y12" s="9"/>
      <c r="Z12" s="9"/>
      <c r="AA12" s="9"/>
      <c r="AB12" s="9"/>
      <c r="AC12" s="9"/>
      <c r="AD12" s="9"/>
      <c r="AE12" s="9"/>
      <c r="AF12" s="9"/>
      <c r="AG12" s="9"/>
      <c r="AH12" s="9"/>
      <c r="AI12" s="9"/>
      <c r="AJ12" s="9"/>
      <c r="AK12" s="9"/>
      <c r="AL12" s="9"/>
    </row>
    <row r="13" spans="1:59" s="163" customFormat="1" ht="26.85" customHeight="1">
      <c r="A13" s="672"/>
      <c r="B13" s="672"/>
      <c r="C13" s="678"/>
      <c r="D13" s="679"/>
      <c r="E13" s="679"/>
      <c r="F13" s="679"/>
      <c r="G13" s="643"/>
      <c r="H13" s="643"/>
      <c r="I13" s="643"/>
      <c r="J13" s="684"/>
      <c r="K13" s="678"/>
      <c r="L13" s="679"/>
      <c r="M13" s="679"/>
      <c r="N13" s="679"/>
      <c r="O13" s="643"/>
      <c r="P13" s="643"/>
      <c r="Q13" s="643"/>
      <c r="R13" s="684"/>
      <c r="T13" s="687" t="s">
        <v>27</v>
      </c>
      <c r="U13" s="688"/>
      <c r="V13" s="688"/>
      <c r="W13" s="688"/>
      <c r="X13" s="688"/>
      <c r="Y13" s="688"/>
      <c r="Z13" s="691" t="s">
        <v>28</v>
      </c>
      <c r="AA13" s="692"/>
      <c r="AB13" s="687" t="s">
        <v>6</v>
      </c>
      <c r="AC13" s="688"/>
      <c r="AD13" s="695">
        <f>AI13-365</f>
        <v>-365</v>
      </c>
      <c r="AE13" s="695"/>
      <c r="AF13" s="696"/>
      <c r="AG13" s="697" t="s">
        <v>7</v>
      </c>
      <c r="AH13" s="688"/>
      <c r="AI13" s="695">
        <f>表紙!F8</f>
        <v>0</v>
      </c>
      <c r="AJ13" s="695"/>
      <c r="AK13" s="698"/>
      <c r="AL13" s="9"/>
    </row>
    <row r="14" spans="1:59" ht="26.85" customHeight="1">
      <c r="A14" s="672"/>
      <c r="B14" s="672"/>
      <c r="C14" s="678"/>
      <c r="D14" s="679"/>
      <c r="E14" s="679"/>
      <c r="F14" s="679"/>
      <c r="G14" s="643"/>
      <c r="H14" s="643"/>
      <c r="I14" s="643"/>
      <c r="J14" s="684"/>
      <c r="K14" s="678"/>
      <c r="L14" s="679"/>
      <c r="M14" s="679"/>
      <c r="N14" s="679"/>
      <c r="O14" s="643"/>
      <c r="P14" s="643"/>
      <c r="Q14" s="643"/>
      <c r="R14" s="684"/>
      <c r="T14" s="689"/>
      <c r="U14" s="690"/>
      <c r="V14" s="690"/>
      <c r="W14" s="690"/>
      <c r="X14" s="690"/>
      <c r="Y14" s="690"/>
      <c r="Z14" s="693"/>
      <c r="AA14" s="694"/>
      <c r="AB14" s="699" t="s">
        <v>29</v>
      </c>
      <c r="AC14" s="700"/>
      <c r="AD14" s="701" t="s">
        <v>30</v>
      </c>
      <c r="AE14" s="702"/>
      <c r="AF14" s="703"/>
      <c r="AG14" s="704" t="s">
        <v>29</v>
      </c>
      <c r="AH14" s="700"/>
      <c r="AI14" s="701" t="s">
        <v>30</v>
      </c>
      <c r="AJ14" s="702"/>
      <c r="AK14" s="705"/>
      <c r="AL14" s="163"/>
    </row>
    <row r="15" spans="1:59" s="163" customFormat="1" ht="26.85" customHeight="1" thickBot="1">
      <c r="A15" s="672"/>
      <c r="B15" s="672"/>
      <c r="C15" s="678"/>
      <c r="D15" s="679"/>
      <c r="E15" s="679"/>
      <c r="F15" s="679"/>
      <c r="G15" s="643"/>
      <c r="H15" s="643"/>
      <c r="I15" s="643"/>
      <c r="J15" s="684"/>
      <c r="K15" s="678"/>
      <c r="L15" s="679"/>
      <c r="M15" s="679"/>
      <c r="N15" s="679"/>
      <c r="O15" s="643"/>
      <c r="P15" s="643"/>
      <c r="Q15" s="643"/>
      <c r="R15" s="684"/>
      <c r="S15" s="9"/>
      <c r="T15" s="718" t="s">
        <v>8</v>
      </c>
      <c r="U15" s="719"/>
      <c r="V15" s="719"/>
      <c r="W15" s="719"/>
      <c r="X15" s="719"/>
      <c r="Y15" s="720"/>
      <c r="Z15" s="721" t="s">
        <v>31</v>
      </c>
      <c r="AA15" s="722"/>
      <c r="AB15" s="723" t="s">
        <v>31</v>
      </c>
      <c r="AC15" s="724"/>
      <c r="AD15" s="16" t="e">
        <f>AD16+AD20+AD24</f>
        <v>#DIV/0!</v>
      </c>
      <c r="AE15" s="725" t="e">
        <f>IF(AD15&gt;=28,"健康",IF(AD15&gt;=19,"正常",IF(AD15&gt;=13,"経過観察",IF(AD15&gt;=7,"再検査",IF(AD15&gt;=0,"要治療")))))</f>
        <v>#DIV/0!</v>
      </c>
      <c r="AF15" s="726"/>
      <c r="AG15" s="727" t="s">
        <v>31</v>
      </c>
      <c r="AH15" s="724"/>
      <c r="AI15" s="16" t="e">
        <f>AI16+AI20+AI24</f>
        <v>#DIV/0!</v>
      </c>
      <c r="AJ15" s="725" t="e">
        <f>IF(AI15&gt;=28,"健康",IF(AI15&gt;=19,"正常",IF(AI15&gt;=13,"経過観察",IF(AI15&gt;=7,"再検査",IF(AI15&gt;=0,"要治療")))))</f>
        <v>#DIV/0!</v>
      </c>
      <c r="AK15" s="728"/>
      <c r="AM15" s="669" t="s">
        <v>32</v>
      </c>
      <c r="AN15" s="669"/>
      <c r="AO15" s="669"/>
      <c r="AP15" s="669" t="s">
        <v>33</v>
      </c>
      <c r="AQ15" s="669"/>
      <c r="AR15" s="669"/>
      <c r="AS15" s="669" t="s">
        <v>34</v>
      </c>
      <c r="AT15" s="669"/>
      <c r="AU15" s="669"/>
      <c r="AV15" s="717"/>
      <c r="AW15" s="669"/>
      <c r="AX15" s="669"/>
      <c r="AY15" s="669" t="s">
        <v>35</v>
      </c>
      <c r="AZ15" s="669"/>
      <c r="BA15" s="669"/>
      <c r="BB15" s="669" t="s">
        <v>36</v>
      </c>
      <c r="BC15" s="669"/>
      <c r="BD15" s="669"/>
      <c r="BE15" s="669" t="s">
        <v>37</v>
      </c>
      <c r="BF15" s="669"/>
      <c r="BG15" s="669"/>
    </row>
    <row r="16" spans="1:59" ht="26.85" customHeight="1" thickTop="1">
      <c r="A16" s="672"/>
      <c r="B16" s="672"/>
      <c r="C16" s="680"/>
      <c r="D16" s="681"/>
      <c r="E16" s="681"/>
      <c r="F16" s="681"/>
      <c r="G16" s="685"/>
      <c r="H16" s="685"/>
      <c r="I16" s="685"/>
      <c r="J16" s="686"/>
      <c r="K16" s="680"/>
      <c r="L16" s="681"/>
      <c r="M16" s="681"/>
      <c r="N16" s="681"/>
      <c r="O16" s="685"/>
      <c r="P16" s="685"/>
      <c r="Q16" s="685"/>
      <c r="R16" s="686"/>
      <c r="S16" s="163"/>
      <c r="T16" s="706" t="str">
        <f>T7</f>
        <v>ＢＳ身体測定</v>
      </c>
      <c r="U16" s="707"/>
      <c r="V16" s="707"/>
      <c r="W16" s="707"/>
      <c r="X16" s="707"/>
      <c r="Y16" s="708"/>
      <c r="Z16" s="709" t="s">
        <v>31</v>
      </c>
      <c r="AA16" s="710"/>
      <c r="AB16" s="711" t="s">
        <v>31</v>
      </c>
      <c r="AC16" s="712"/>
      <c r="AD16" s="20" t="e">
        <f>SUM(AD17:AD19)</f>
        <v>#DIV/0!</v>
      </c>
      <c r="AE16" s="713" t="e">
        <f>IF(AD16&gt;=10,"健康",IF(AD16&gt;=7,"正常",IF(AD16&gt;=5,"経過観察",IF(AD16&gt;=3,"再検査",IF(AD16&gt;=0,"要治療")))))</f>
        <v>#DIV/0!</v>
      </c>
      <c r="AF16" s="714"/>
      <c r="AG16" s="715" t="s">
        <v>31</v>
      </c>
      <c r="AH16" s="712"/>
      <c r="AI16" s="20" t="e">
        <f>SUM(AI17:AI19)</f>
        <v>#DIV/0!</v>
      </c>
      <c r="AJ16" s="713" t="e">
        <f>IF(AI16&gt;=10,"健康",IF(AI16&gt;=7,"正常",IF(AI16&gt;=5,"経過観察",IF(AI16&gt;=3,"再検査",IF(AI16&gt;=0,"要治療")))))</f>
        <v>#DIV/0!</v>
      </c>
      <c r="AK16" s="716"/>
      <c r="AL16" s="163"/>
      <c r="AM16" s="164"/>
      <c r="AN16" s="15">
        <f>AQ16*3</f>
        <v>6</v>
      </c>
      <c r="AO16" s="165"/>
      <c r="AP16" s="164" t="s">
        <v>38</v>
      </c>
      <c r="AQ16" s="15">
        <v>2</v>
      </c>
      <c r="AR16" s="165"/>
      <c r="AS16" s="166"/>
      <c r="AT16" s="15">
        <v>0</v>
      </c>
      <c r="AU16" s="165"/>
      <c r="AV16" s="717" t="s">
        <v>39</v>
      </c>
      <c r="AW16" s="669"/>
      <c r="AX16" s="669"/>
      <c r="AY16" s="669" t="s">
        <v>40</v>
      </c>
      <c r="AZ16" s="669"/>
      <c r="BA16" s="669"/>
      <c r="BB16" s="669" t="s">
        <v>41</v>
      </c>
      <c r="BC16" s="669"/>
      <c r="BD16" s="669"/>
      <c r="BE16" s="669" t="s">
        <v>42</v>
      </c>
      <c r="BF16" s="669"/>
      <c r="BG16" s="669"/>
    </row>
    <row r="17" spans="1:59" ht="26.85" customHeight="1">
      <c r="A17" s="671" t="s">
        <v>43</v>
      </c>
      <c r="B17" s="672"/>
      <c r="C17" s="673" t="s">
        <v>44</v>
      </c>
      <c r="D17" s="674"/>
      <c r="E17" s="674"/>
      <c r="F17" s="674"/>
      <c r="G17" s="674"/>
      <c r="H17" s="674"/>
      <c r="I17" s="674"/>
      <c r="J17" s="675"/>
      <c r="K17" s="673" t="s">
        <v>41</v>
      </c>
      <c r="L17" s="674"/>
      <c r="M17" s="674"/>
      <c r="N17" s="674"/>
      <c r="O17" s="674"/>
      <c r="P17" s="674"/>
      <c r="Q17" s="674"/>
      <c r="R17" s="675"/>
      <c r="S17" s="163"/>
      <c r="T17" s="748"/>
      <c r="U17" s="750" t="str">
        <f>B31</f>
        <v>自己資本比率</v>
      </c>
      <c r="V17" s="751"/>
      <c r="W17" s="751"/>
      <c r="X17" s="751"/>
      <c r="Y17" s="752"/>
      <c r="Z17" s="753">
        <f>N31</f>
        <v>0.3</v>
      </c>
      <c r="AA17" s="754"/>
      <c r="AB17" s="755" t="e">
        <f>P31</f>
        <v>#DIV/0!</v>
      </c>
      <c r="AC17" s="756"/>
      <c r="AD17" s="12" t="e">
        <f>VALUE(R31)</f>
        <v>#DIV/0!</v>
      </c>
      <c r="AE17" s="729" t="e">
        <f>IF(AD17&gt;=4,"健康",IF(AD17&gt;=3,"正常",IF(AD17&gt;=2,"経過観察",IF(AD17&gt;=1,"再検査","要治療"))))</f>
        <v>#DIV/0!</v>
      </c>
      <c r="AF17" s="757"/>
      <c r="AG17" s="758" t="e">
        <f>T31</f>
        <v>#DIV/0!</v>
      </c>
      <c r="AH17" s="756"/>
      <c r="AI17" s="12" t="e">
        <f>VALUE(V31)</f>
        <v>#DIV/0!</v>
      </c>
      <c r="AJ17" s="729" t="e">
        <f>IF(AI17&gt;=4,"健康",IF(AI17&gt;=3,"正常",IF(AI17&gt;=2,"経過観察",IF(AI17&gt;=1,"再検査","要治療"))))</f>
        <v>#DIV/0!</v>
      </c>
      <c r="AK17" s="730"/>
      <c r="AL17" s="163"/>
      <c r="AM17" s="167" t="s">
        <v>38</v>
      </c>
      <c r="AN17" s="168">
        <f>AQ17*3</f>
        <v>12</v>
      </c>
      <c r="AO17" s="169" t="s">
        <v>45</v>
      </c>
      <c r="AP17" s="167" t="s">
        <v>38</v>
      </c>
      <c r="AQ17" s="168">
        <v>4</v>
      </c>
      <c r="AR17" s="169" t="s">
        <v>45</v>
      </c>
      <c r="AS17" s="170"/>
      <c r="AT17" s="168">
        <v>1</v>
      </c>
      <c r="AU17" s="169"/>
      <c r="AV17" s="717" t="s">
        <v>46</v>
      </c>
      <c r="AW17" s="669"/>
      <c r="AX17" s="669"/>
      <c r="AY17" s="669"/>
      <c r="AZ17" s="669"/>
      <c r="BA17" s="669"/>
      <c r="BB17" s="669"/>
      <c r="BC17" s="669"/>
      <c r="BD17" s="669"/>
      <c r="BE17" s="669"/>
      <c r="BF17" s="669"/>
      <c r="BG17" s="669"/>
    </row>
    <row r="18" spans="1:59" s="163" customFormat="1" ht="26.85" customHeight="1">
      <c r="A18" s="672"/>
      <c r="B18" s="672"/>
      <c r="C18" s="731" t="s">
        <v>47</v>
      </c>
      <c r="D18" s="732"/>
      <c r="E18" s="732"/>
      <c r="F18" s="732"/>
      <c r="G18" s="732"/>
      <c r="H18" s="732"/>
      <c r="I18" s="732"/>
      <c r="J18" s="733"/>
      <c r="K18" s="731" t="s">
        <v>48</v>
      </c>
      <c r="L18" s="732"/>
      <c r="M18" s="732"/>
      <c r="N18" s="732"/>
      <c r="O18" s="732"/>
      <c r="P18" s="732"/>
      <c r="Q18" s="732"/>
      <c r="R18" s="733"/>
      <c r="T18" s="748"/>
      <c r="U18" s="737" t="str">
        <f>B32</f>
        <v>流動比率</v>
      </c>
      <c r="V18" s="738"/>
      <c r="W18" s="738"/>
      <c r="X18" s="738"/>
      <c r="Y18" s="739"/>
      <c r="Z18" s="740">
        <f>N32</f>
        <v>1.5</v>
      </c>
      <c r="AA18" s="741"/>
      <c r="AB18" s="742" t="e">
        <f>P32</f>
        <v>#DIV/0!</v>
      </c>
      <c r="AC18" s="743"/>
      <c r="AD18" s="13" t="e">
        <f>VALUE(R32)</f>
        <v>#DIV/0!</v>
      </c>
      <c r="AE18" s="744" t="e">
        <f>IF(AD18&gt;=4,"健康",IF(AD18&gt;=3,"正常",IF(AD18&gt;=2,"経過観察",IF(AD18&gt;=1,"再検査","要治療"))))</f>
        <v>#DIV/0!</v>
      </c>
      <c r="AF18" s="745"/>
      <c r="AG18" s="746" t="e">
        <f>T32</f>
        <v>#DIV/0!</v>
      </c>
      <c r="AH18" s="743"/>
      <c r="AI18" s="13" t="e">
        <f>VALUE(V32)</f>
        <v>#DIV/0!</v>
      </c>
      <c r="AJ18" s="744" t="e">
        <f>IF(AI18&gt;=4,"健康",IF(AI18&gt;=3,"正常",IF(AI18&gt;=2,"経過観察",IF(AI18&gt;=1,"再検査","要治療"))))</f>
        <v>#DIV/0!</v>
      </c>
      <c r="AK18" s="747"/>
      <c r="AM18" s="167" t="s">
        <v>38</v>
      </c>
      <c r="AN18" s="168">
        <f>AQ18*3</f>
        <v>18</v>
      </c>
      <c r="AO18" s="169" t="s">
        <v>45</v>
      </c>
      <c r="AP18" s="167" t="s">
        <v>38</v>
      </c>
      <c r="AQ18" s="168">
        <v>6</v>
      </c>
      <c r="AR18" s="169" t="s">
        <v>45</v>
      </c>
      <c r="AS18" s="170"/>
      <c r="AT18" s="168">
        <v>2</v>
      </c>
      <c r="AU18" s="169"/>
      <c r="AV18" s="717" t="s">
        <v>49</v>
      </c>
      <c r="AW18" s="669"/>
      <c r="AX18" s="669"/>
      <c r="AY18" s="669" t="s">
        <v>49</v>
      </c>
      <c r="AZ18" s="669"/>
      <c r="BA18" s="669"/>
      <c r="BB18" s="669" t="s">
        <v>49</v>
      </c>
      <c r="BC18" s="669"/>
      <c r="BD18" s="669"/>
      <c r="BE18" s="669" t="s">
        <v>49</v>
      </c>
      <c r="BF18" s="669"/>
      <c r="BG18" s="669"/>
    </row>
    <row r="19" spans="1:59" ht="26.85" customHeight="1" thickBot="1">
      <c r="A19" s="672"/>
      <c r="B19" s="672"/>
      <c r="C19" s="734"/>
      <c r="D19" s="735"/>
      <c r="E19" s="735"/>
      <c r="F19" s="735"/>
      <c r="G19" s="735"/>
      <c r="H19" s="735"/>
      <c r="I19" s="735"/>
      <c r="J19" s="736"/>
      <c r="K19" s="734"/>
      <c r="L19" s="735"/>
      <c r="M19" s="735"/>
      <c r="N19" s="735"/>
      <c r="O19" s="735"/>
      <c r="P19" s="735"/>
      <c r="Q19" s="735"/>
      <c r="R19" s="736"/>
      <c r="S19" s="163"/>
      <c r="T19" s="749"/>
      <c r="U19" s="759" t="str">
        <f>B33</f>
        <v>固定長期適合率</v>
      </c>
      <c r="V19" s="760"/>
      <c r="W19" s="760"/>
      <c r="X19" s="760"/>
      <c r="Y19" s="761"/>
      <c r="Z19" s="762">
        <f>N33</f>
        <v>1.3</v>
      </c>
      <c r="AA19" s="763"/>
      <c r="AB19" s="764" t="e">
        <f>P33</f>
        <v>#DIV/0!</v>
      </c>
      <c r="AC19" s="765"/>
      <c r="AD19" s="21" t="e">
        <f>VALUE(R33)</f>
        <v>#DIV/0!</v>
      </c>
      <c r="AE19" s="766" t="e">
        <f>IF(AD19&gt;=4,"健康",IF(AD19&gt;=3,"正常",IF(AD19&gt;=2,"経過観察",IF(AD19&gt;=1,"再検査","要治療"))))</f>
        <v>#DIV/0!</v>
      </c>
      <c r="AF19" s="767"/>
      <c r="AG19" s="768" t="e">
        <f>T33</f>
        <v>#DIV/0!</v>
      </c>
      <c r="AH19" s="765"/>
      <c r="AI19" s="21" t="e">
        <f>VALUE(V33)</f>
        <v>#DIV/0!</v>
      </c>
      <c r="AJ19" s="766" t="e">
        <f>IF(AI19&gt;=4,"健康",IF(AI19&gt;=3,"正常",IF(AI19&gt;=2,"経過観察",IF(AI19&gt;=1,"再検査","要治療"))))</f>
        <v>#DIV/0!</v>
      </c>
      <c r="AK19" s="769"/>
      <c r="AM19" s="167" t="s">
        <v>38</v>
      </c>
      <c r="AN19" s="168">
        <f>AQ19*3</f>
        <v>27</v>
      </c>
      <c r="AO19" s="169" t="s">
        <v>45</v>
      </c>
      <c r="AP19" s="167" t="s">
        <v>38</v>
      </c>
      <c r="AQ19" s="168">
        <v>9</v>
      </c>
      <c r="AR19" s="169" t="s">
        <v>45</v>
      </c>
      <c r="AS19" s="170"/>
      <c r="AT19" s="168">
        <v>3</v>
      </c>
      <c r="AU19" s="169"/>
      <c r="AV19" s="717" t="s">
        <v>50</v>
      </c>
      <c r="AW19" s="669"/>
      <c r="AX19" s="669"/>
      <c r="AY19" s="669" t="s">
        <v>23</v>
      </c>
      <c r="AZ19" s="669"/>
      <c r="BA19" s="669"/>
      <c r="BB19" s="669" t="s">
        <v>44</v>
      </c>
      <c r="BC19" s="669"/>
      <c r="BD19" s="669"/>
      <c r="BE19" s="669" t="s">
        <v>51</v>
      </c>
      <c r="BF19" s="669"/>
      <c r="BG19" s="669"/>
    </row>
    <row r="20" spans="1:59" ht="26.85" customHeight="1" thickTop="1">
      <c r="A20" s="672"/>
      <c r="B20" s="672"/>
      <c r="C20" s="805"/>
      <c r="D20" s="806"/>
      <c r="E20" s="806"/>
      <c r="F20" s="806"/>
      <c r="G20" s="806"/>
      <c r="H20" s="806"/>
      <c r="I20" s="806"/>
      <c r="J20" s="807"/>
      <c r="K20" s="805"/>
      <c r="L20" s="806"/>
      <c r="M20" s="806"/>
      <c r="N20" s="806"/>
      <c r="O20" s="806"/>
      <c r="P20" s="806"/>
      <c r="Q20" s="806"/>
      <c r="R20" s="807"/>
      <c r="S20" s="163"/>
      <c r="T20" s="770" t="str">
        <f>Z7</f>
        <v>ＰＬ血液検査</v>
      </c>
      <c r="U20" s="771"/>
      <c r="V20" s="771"/>
      <c r="W20" s="771"/>
      <c r="X20" s="771"/>
      <c r="Y20" s="771"/>
      <c r="Z20" s="772" t="s">
        <v>31</v>
      </c>
      <c r="AA20" s="773"/>
      <c r="AB20" s="774" t="s">
        <v>31</v>
      </c>
      <c r="AC20" s="775"/>
      <c r="AD20" s="18" t="e">
        <f>SUM(AD21:AD23)</f>
        <v>#DIV/0!</v>
      </c>
      <c r="AE20" s="776" t="e">
        <f>IF(AD20&gt;=10,"健康",IF(AD20&gt;=7,"正常",IF(AD20&gt;=5,"経過観察",IF(AD20&gt;=3,"再検査",IF(AD20&gt;=0,"要治療")))))</f>
        <v>#DIV/0!</v>
      </c>
      <c r="AF20" s="777"/>
      <c r="AG20" s="782" t="s">
        <v>31</v>
      </c>
      <c r="AH20" s="775"/>
      <c r="AI20" s="18" t="e">
        <f>SUM(AI21:AI23)</f>
        <v>#DIV/0!</v>
      </c>
      <c r="AJ20" s="776" t="e">
        <f>IF(AI20&gt;=10,"健康",IF(AI20&gt;=7,"正常",IF(AI20&gt;=5,"経過観察",IF(AI20&gt;=3,"再検査",IF(AI20&gt;=0,"要治療")))))</f>
        <v>#DIV/0!</v>
      </c>
      <c r="AK20" s="783"/>
      <c r="AM20" s="171"/>
      <c r="AN20" s="172">
        <f>AN19+1</f>
        <v>28</v>
      </c>
      <c r="AO20" s="173" t="s">
        <v>52</v>
      </c>
      <c r="AP20" s="171"/>
      <c r="AQ20" s="172">
        <v>10</v>
      </c>
      <c r="AR20" s="173" t="s">
        <v>52</v>
      </c>
      <c r="AS20" s="174"/>
      <c r="AT20" s="172">
        <v>4</v>
      </c>
      <c r="AU20" s="173"/>
      <c r="AV20" s="717" t="s">
        <v>53</v>
      </c>
      <c r="AW20" s="669"/>
      <c r="AX20" s="669"/>
      <c r="AY20" s="669"/>
      <c r="AZ20" s="669"/>
      <c r="BA20" s="669"/>
      <c r="BB20" s="669"/>
      <c r="BC20" s="669"/>
      <c r="BD20" s="669"/>
      <c r="BE20" s="669"/>
      <c r="BF20" s="669"/>
      <c r="BG20" s="669"/>
    </row>
    <row r="21" spans="1:59" ht="26.85" customHeight="1">
      <c r="A21" s="672"/>
      <c r="B21" s="672"/>
      <c r="C21" s="805"/>
      <c r="D21" s="806"/>
      <c r="E21" s="806"/>
      <c r="F21" s="806"/>
      <c r="G21" s="806"/>
      <c r="H21" s="806"/>
      <c r="I21" s="806"/>
      <c r="J21" s="807"/>
      <c r="K21" s="805"/>
      <c r="L21" s="806"/>
      <c r="M21" s="806"/>
      <c r="N21" s="806"/>
      <c r="O21" s="806"/>
      <c r="P21" s="806"/>
      <c r="Q21" s="806"/>
      <c r="R21" s="807"/>
      <c r="T21" s="799"/>
      <c r="U21" s="737" t="str">
        <f>B34</f>
        <v>総資本当期利益率（ROA)</v>
      </c>
      <c r="V21" s="738"/>
      <c r="W21" s="738"/>
      <c r="X21" s="738"/>
      <c r="Y21" s="739"/>
      <c r="Z21" s="784">
        <f>N34</f>
        <v>0.06</v>
      </c>
      <c r="AA21" s="740"/>
      <c r="AB21" s="785" t="e">
        <f>P34</f>
        <v>#DIV/0!</v>
      </c>
      <c r="AC21" s="786"/>
      <c r="AD21" s="13" t="e">
        <f>VALUE(R34)</f>
        <v>#DIV/0!</v>
      </c>
      <c r="AE21" s="744" t="e">
        <f>IF(AD21&gt;=4,"健康",IF(AD21&gt;=3,"正常",IF(AD21&gt;=2,"経過観察",IF(AD21&gt;=1,"再検査","要治療"))))</f>
        <v>#DIV/0!</v>
      </c>
      <c r="AF21" s="745"/>
      <c r="AG21" s="787" t="e">
        <f>T34</f>
        <v>#DIV/0!</v>
      </c>
      <c r="AH21" s="786"/>
      <c r="AI21" s="13" t="e">
        <f>VALUE(V34)</f>
        <v>#DIV/0!</v>
      </c>
      <c r="AJ21" s="744" t="e">
        <f>IF(AI21&gt;=4,"健康",IF(AI21&gt;=3,"正常",IF(AI21&gt;=2,"経過観察",IF(AI21&gt;=1,"再検査","要治療"))))</f>
        <v>#DIV/0!</v>
      </c>
      <c r="AK21" s="747"/>
      <c r="AV21" s="669" t="s">
        <v>54</v>
      </c>
      <c r="AW21" s="669"/>
      <c r="AX21" s="669"/>
    </row>
    <row r="22" spans="1:59" s="163" customFormat="1" ht="26.85" customHeight="1">
      <c r="A22" s="672"/>
      <c r="B22" s="672"/>
      <c r="C22" s="808"/>
      <c r="D22" s="809"/>
      <c r="E22" s="809"/>
      <c r="F22" s="809"/>
      <c r="G22" s="809"/>
      <c r="H22" s="809"/>
      <c r="I22" s="809"/>
      <c r="J22" s="810"/>
      <c r="K22" s="808"/>
      <c r="L22" s="809"/>
      <c r="M22" s="809"/>
      <c r="N22" s="809"/>
      <c r="O22" s="809"/>
      <c r="P22" s="809"/>
      <c r="Q22" s="809"/>
      <c r="R22" s="810"/>
      <c r="S22" s="9"/>
      <c r="T22" s="799"/>
      <c r="U22" s="750" t="str">
        <f>B35</f>
        <v>売上高経常利益率</v>
      </c>
      <c r="V22" s="751"/>
      <c r="W22" s="751"/>
      <c r="X22" s="751"/>
      <c r="Y22" s="752"/>
      <c r="Z22" s="754">
        <f>N35</f>
        <v>0.04</v>
      </c>
      <c r="AA22" s="778"/>
      <c r="AB22" s="779" t="e">
        <f>P35</f>
        <v>#DIV/0!</v>
      </c>
      <c r="AC22" s="780"/>
      <c r="AD22" s="12" t="e">
        <f>VALUE(R35)</f>
        <v>#DIV/0!</v>
      </c>
      <c r="AE22" s="729" t="e">
        <f>IF(AD22&gt;=4,"健康",IF(AD22&gt;=3,"正常",IF(AD22&gt;=2,"経過観察",IF(AD22&gt;=1,"再検査","要治療"))))</f>
        <v>#DIV/0!</v>
      </c>
      <c r="AF22" s="757"/>
      <c r="AG22" s="781" t="e">
        <f>T35</f>
        <v>#DIV/0!</v>
      </c>
      <c r="AH22" s="780"/>
      <c r="AI22" s="12" t="e">
        <f>VALUE(V35)</f>
        <v>#DIV/0!</v>
      </c>
      <c r="AJ22" s="729" t="e">
        <f>IF(AI22&gt;=4,"健康",IF(AI22&gt;=3,"正常",IF(AI22&gt;=2,"経過観察",IF(AI22&gt;=1,"再検査","要治療"))))</f>
        <v>#DIV/0!</v>
      </c>
      <c r="AK22" s="730"/>
    </row>
    <row r="23" spans="1:59" ht="26.85" customHeight="1" thickBot="1">
      <c r="A23" s="671" t="s">
        <v>55</v>
      </c>
      <c r="B23" s="672"/>
      <c r="C23" s="673" t="s">
        <v>51</v>
      </c>
      <c r="D23" s="674"/>
      <c r="E23" s="674"/>
      <c r="F23" s="674"/>
      <c r="G23" s="674"/>
      <c r="H23" s="674"/>
      <c r="I23" s="674"/>
      <c r="J23" s="675"/>
      <c r="K23" s="673" t="s">
        <v>42</v>
      </c>
      <c r="L23" s="674"/>
      <c r="M23" s="674"/>
      <c r="N23" s="674"/>
      <c r="O23" s="674"/>
      <c r="P23" s="674"/>
      <c r="Q23" s="674"/>
      <c r="R23" s="675"/>
      <c r="T23" s="800"/>
      <c r="U23" s="788" t="str">
        <f>B36</f>
        <v>労働分配率★</v>
      </c>
      <c r="V23" s="789"/>
      <c r="W23" s="789"/>
      <c r="X23" s="789"/>
      <c r="Y23" s="790"/>
      <c r="Z23" s="791">
        <f>N36</f>
        <v>0.6</v>
      </c>
      <c r="AA23" s="792"/>
      <c r="AB23" s="793" t="e">
        <f>P36</f>
        <v>#DIV/0!</v>
      </c>
      <c r="AC23" s="794"/>
      <c r="AD23" s="19" t="e">
        <f>VALUE(R36)</f>
        <v>#DIV/0!</v>
      </c>
      <c r="AE23" s="811" t="e">
        <f>IF(AD23&gt;=4,"健康",IF(AD23&gt;=3,"正常",IF(AD23&gt;=2,"経過観察",IF(AD23&gt;=1,"再検査","要治療"))))</f>
        <v>#DIV/0!</v>
      </c>
      <c r="AF23" s="812"/>
      <c r="AG23" s="813" t="e">
        <f>T36</f>
        <v>#DIV/0!</v>
      </c>
      <c r="AH23" s="794"/>
      <c r="AI23" s="19" t="e">
        <f>VALUE(V36)</f>
        <v>#DIV/0!</v>
      </c>
      <c r="AJ23" s="811" t="e">
        <f>IF(AI23&gt;=4,"健康",IF(AI23&gt;=3,"正常",IF(AI23&gt;=2,"経過観察",IF(AI23&gt;=1,"再検査","要治療"))))</f>
        <v>#DIV/0!</v>
      </c>
      <c r="AK23" s="814"/>
    </row>
    <row r="24" spans="1:59" ht="26.85" customHeight="1" thickTop="1">
      <c r="A24" s="672"/>
      <c r="B24" s="672"/>
      <c r="C24" s="676" t="s">
        <v>56</v>
      </c>
      <c r="D24" s="677"/>
      <c r="E24" s="677"/>
      <c r="F24" s="677"/>
      <c r="G24" s="682"/>
      <c r="H24" s="682"/>
      <c r="I24" s="682"/>
      <c r="J24" s="683"/>
      <c r="K24" s="676" t="s">
        <v>57</v>
      </c>
      <c r="L24" s="677"/>
      <c r="M24" s="677"/>
      <c r="N24" s="677"/>
      <c r="O24" s="682"/>
      <c r="P24" s="682"/>
      <c r="Q24" s="682"/>
      <c r="R24" s="683"/>
      <c r="S24" s="163"/>
      <c r="T24" s="815" t="str">
        <f>AF7</f>
        <v>ＣＦ体力測定</v>
      </c>
      <c r="U24" s="816"/>
      <c r="V24" s="816"/>
      <c r="W24" s="816"/>
      <c r="X24" s="816"/>
      <c r="Y24" s="816"/>
      <c r="Z24" s="817" t="s">
        <v>31</v>
      </c>
      <c r="AA24" s="818"/>
      <c r="AB24" s="819" t="s">
        <v>31</v>
      </c>
      <c r="AC24" s="820"/>
      <c r="AD24" s="17" t="e">
        <f>SUM(AD25:AD27)</f>
        <v>#DIV/0!</v>
      </c>
      <c r="AE24" s="713" t="e">
        <f>IF(AD24&gt;=10,"健康",IF(AD24&gt;=7,"正常",IF(AD24&gt;=5,"経過観察",IF(AD24&gt;=3,"再検査",IF(AD24&gt;=0,"要治療")))))</f>
        <v>#DIV/0!</v>
      </c>
      <c r="AF24" s="714"/>
      <c r="AG24" s="821" t="s">
        <v>31</v>
      </c>
      <c r="AH24" s="820"/>
      <c r="AI24" s="17" t="e">
        <f>SUM(AI25:AI27)</f>
        <v>#DIV/0!</v>
      </c>
      <c r="AJ24" s="822" t="e">
        <f>IF(AI24&gt;=10,"健康",IF(AI24&gt;=7,"正常",IF(AI24&gt;=5,"経過観察",IF(AI24&gt;=3,"再検査",IF(AI24&gt;=0,"要治療")))))</f>
        <v>#DIV/0!</v>
      </c>
      <c r="AK24" s="823"/>
      <c r="AP24" s="15"/>
    </row>
    <row r="25" spans="1:59" ht="26.85" customHeight="1">
      <c r="A25" s="672"/>
      <c r="B25" s="672"/>
      <c r="C25" s="678"/>
      <c r="D25" s="679"/>
      <c r="E25" s="679"/>
      <c r="F25" s="679"/>
      <c r="G25" s="643"/>
      <c r="H25" s="643"/>
      <c r="I25" s="643"/>
      <c r="J25" s="684"/>
      <c r="K25" s="678"/>
      <c r="L25" s="679"/>
      <c r="M25" s="679"/>
      <c r="N25" s="679"/>
      <c r="O25" s="643"/>
      <c r="P25" s="643"/>
      <c r="Q25" s="643"/>
      <c r="R25" s="684"/>
      <c r="T25" s="748"/>
      <c r="U25" s="750" t="str">
        <f>B37</f>
        <v>債務償還年数★</v>
      </c>
      <c r="V25" s="751"/>
      <c r="W25" s="751"/>
      <c r="X25" s="751"/>
      <c r="Y25" s="752"/>
      <c r="Z25" s="825">
        <f>N37</f>
        <v>10</v>
      </c>
      <c r="AA25" s="826"/>
      <c r="AB25" s="827" t="e">
        <f>P37</f>
        <v>#DIV/0!</v>
      </c>
      <c r="AC25" s="828"/>
      <c r="AD25" s="12" t="e">
        <f>VALUE(R37)</f>
        <v>#DIV/0!</v>
      </c>
      <c r="AE25" s="729" t="e">
        <f>IF(AD25&gt;=4,"健康",IF(AD25&gt;=3,"正常",IF(AD25&gt;=2,"経過観察",IF(AD25&gt;=1,"再検査","要治療"))))</f>
        <v>#DIV/0!</v>
      </c>
      <c r="AF25" s="757"/>
      <c r="AG25" s="829" t="e">
        <f>T37</f>
        <v>#DIV/0!</v>
      </c>
      <c r="AH25" s="828"/>
      <c r="AI25" s="12" t="e">
        <f>VALUE(V37)</f>
        <v>#DIV/0!</v>
      </c>
      <c r="AJ25" s="729" t="e">
        <f>IF(AI25&gt;=4,"健康",IF(AI25&gt;=3,"正常",IF(AI25&gt;=2,"経過観察",IF(AI25&gt;=1,"再検査","要治療"))))</f>
        <v>#DIV/0!</v>
      </c>
      <c r="AK25" s="730"/>
    </row>
    <row r="26" spans="1:59" ht="26.85" customHeight="1">
      <c r="A26" s="672"/>
      <c r="B26" s="672"/>
      <c r="C26" s="678"/>
      <c r="D26" s="679"/>
      <c r="E26" s="679"/>
      <c r="F26" s="679"/>
      <c r="G26" s="643"/>
      <c r="H26" s="643"/>
      <c r="I26" s="643"/>
      <c r="J26" s="684"/>
      <c r="K26" s="678"/>
      <c r="L26" s="679"/>
      <c r="M26" s="679"/>
      <c r="N26" s="679"/>
      <c r="O26" s="643"/>
      <c r="P26" s="643"/>
      <c r="Q26" s="643"/>
      <c r="R26" s="684"/>
      <c r="T26" s="748"/>
      <c r="U26" s="737" t="str">
        <f>B38</f>
        <v>実態債務償還年数★</v>
      </c>
      <c r="V26" s="738"/>
      <c r="W26" s="738"/>
      <c r="X26" s="738"/>
      <c r="Y26" s="739"/>
      <c r="Z26" s="795">
        <f>N38</f>
        <v>7</v>
      </c>
      <c r="AA26" s="796"/>
      <c r="AB26" s="797" t="e">
        <f>P38</f>
        <v>#DIV/0!</v>
      </c>
      <c r="AC26" s="798"/>
      <c r="AD26" s="13" t="e">
        <f>VALUE(R38)</f>
        <v>#DIV/0!</v>
      </c>
      <c r="AE26" s="744" t="e">
        <f>IF(AD26&gt;=4,"健康",IF(AD26&gt;=3,"正常",IF(AD26&gt;=2,"経過観察",IF(AD26&gt;=1,"再検査","要治療"))))</f>
        <v>#DIV/0!</v>
      </c>
      <c r="AF26" s="745"/>
      <c r="AG26" s="830" t="e">
        <f>T38</f>
        <v>#DIV/0!</v>
      </c>
      <c r="AH26" s="798"/>
      <c r="AI26" s="13" t="e">
        <f>VALUE(V38)</f>
        <v>#DIV/0!</v>
      </c>
      <c r="AJ26" s="744" t="e">
        <f>IF(AI26&gt;=4,"健康",IF(AI26&gt;=3,"正常",IF(AI26&gt;=2,"経過観察",IF(AI26&gt;=1,"再検査","要治療"))))</f>
        <v>#DIV/0!</v>
      </c>
      <c r="AK26" s="747"/>
      <c r="AL26" s="163"/>
    </row>
    <row r="27" spans="1:59" ht="26.85" customHeight="1" thickBot="1">
      <c r="A27" s="672"/>
      <c r="B27" s="672"/>
      <c r="C27" s="678"/>
      <c r="D27" s="679"/>
      <c r="E27" s="679"/>
      <c r="F27" s="679"/>
      <c r="G27" s="643"/>
      <c r="H27" s="643"/>
      <c r="I27" s="643"/>
      <c r="J27" s="684"/>
      <c r="K27" s="678"/>
      <c r="L27" s="679"/>
      <c r="M27" s="679"/>
      <c r="N27" s="679"/>
      <c r="O27" s="643"/>
      <c r="P27" s="643"/>
      <c r="Q27" s="643"/>
      <c r="R27" s="684"/>
      <c r="T27" s="824"/>
      <c r="U27" s="831" t="str">
        <f>B39</f>
        <v>適正借入金比率★</v>
      </c>
      <c r="V27" s="832"/>
      <c r="W27" s="832"/>
      <c r="X27" s="832"/>
      <c r="Y27" s="833"/>
      <c r="Z27" s="801">
        <f>N39</f>
        <v>1.2</v>
      </c>
      <c r="AA27" s="802"/>
      <c r="AB27" s="803" t="e">
        <f>P39</f>
        <v>#DIV/0!</v>
      </c>
      <c r="AC27" s="804"/>
      <c r="AD27" s="175" t="e">
        <f>VALUE(R39)</f>
        <v>#DIV/0!</v>
      </c>
      <c r="AE27" s="834" t="e">
        <f>IF(AD27&gt;=4,"健康",IF(AD27&gt;=3,"正常",IF(AD27&gt;=2,"経過観察",IF(AD27&gt;=1,"再検査","要治療"))))</f>
        <v>#DIV/0!</v>
      </c>
      <c r="AF27" s="835"/>
      <c r="AG27" s="836" t="e">
        <f>T39</f>
        <v>#DIV/0!</v>
      </c>
      <c r="AH27" s="804"/>
      <c r="AI27" s="175" t="e">
        <f>VALUE(V39)</f>
        <v>#DIV/0!</v>
      </c>
      <c r="AJ27" s="834" t="e">
        <f>IF(AI27&gt;=4,"健康",IF(AI27&gt;=3,"正常",IF(AI27&gt;=2,"経過観察",IF(AI27&gt;=1,"再検査","要治療"))))</f>
        <v>#DIV/0!</v>
      </c>
      <c r="AK27" s="837"/>
    </row>
    <row r="28" spans="1:59" ht="26.85" customHeight="1">
      <c r="A28" s="672"/>
      <c r="B28" s="672"/>
      <c r="C28" s="680"/>
      <c r="D28" s="681"/>
      <c r="E28" s="681"/>
      <c r="F28" s="681"/>
      <c r="G28" s="685"/>
      <c r="H28" s="685"/>
      <c r="I28" s="685"/>
      <c r="J28" s="686"/>
      <c r="K28" s="680"/>
      <c r="L28" s="681"/>
      <c r="M28" s="681"/>
      <c r="N28" s="681"/>
      <c r="O28" s="685"/>
      <c r="P28" s="685"/>
      <c r="Q28" s="685"/>
      <c r="R28" s="686"/>
      <c r="S28" s="163"/>
      <c r="T28" s="22" t="s">
        <v>58</v>
      </c>
      <c r="W28" s="9"/>
      <c r="AC28" s="9"/>
    </row>
    <row r="29" spans="1:59" ht="26.85" customHeight="1" thickBot="1">
      <c r="A29" s="25"/>
      <c r="B29" s="26"/>
      <c r="C29" s="25"/>
      <c r="D29" s="25"/>
      <c r="E29" s="26"/>
      <c r="F29" s="25"/>
      <c r="G29" s="25"/>
      <c r="H29" s="25"/>
      <c r="I29" s="25"/>
      <c r="J29" s="25"/>
      <c r="K29" s="14"/>
      <c r="V29" s="25"/>
      <c r="W29" s="26"/>
      <c r="X29" s="25"/>
      <c r="Y29" s="25"/>
      <c r="Z29" s="25"/>
      <c r="AA29" s="25"/>
      <c r="AB29" s="25"/>
    </row>
    <row r="30" spans="1:59" ht="26.85" customHeight="1" thickBot="1">
      <c r="A30" s="858" t="s">
        <v>59</v>
      </c>
      <c r="B30" s="859"/>
      <c r="C30" s="859"/>
      <c r="D30" s="859"/>
      <c r="E30" s="859"/>
      <c r="F30" s="860" t="s">
        <v>60</v>
      </c>
      <c r="G30" s="860"/>
      <c r="H30" s="860"/>
      <c r="I30" s="860"/>
      <c r="J30" s="860"/>
      <c r="K30" s="860"/>
      <c r="L30" s="860"/>
      <c r="M30" s="861"/>
      <c r="N30" s="853" t="s">
        <v>61</v>
      </c>
      <c r="O30" s="862"/>
      <c r="P30" s="863" t="s">
        <v>62</v>
      </c>
      <c r="Q30" s="853"/>
      <c r="R30" s="853" t="s">
        <v>63</v>
      </c>
      <c r="S30" s="864"/>
      <c r="T30" s="863" t="s">
        <v>64</v>
      </c>
      <c r="U30" s="853"/>
      <c r="V30" s="853" t="s">
        <v>65</v>
      </c>
      <c r="W30" s="854"/>
      <c r="X30"/>
      <c r="Y30" s="855"/>
      <c r="Z30" s="855"/>
      <c r="AA30" s="855"/>
      <c r="AB30" s="855"/>
      <c r="AC30" s="856" t="s">
        <v>66</v>
      </c>
      <c r="AD30" s="857"/>
      <c r="AE30" s="838" t="s">
        <v>67</v>
      </c>
      <c r="AF30" s="839"/>
      <c r="AG30" s="838" t="s">
        <v>68</v>
      </c>
      <c r="AH30" s="839"/>
      <c r="AI30" s="838" t="s">
        <v>69</v>
      </c>
      <c r="AJ30" s="839"/>
      <c r="AK30" s="838" t="s">
        <v>70</v>
      </c>
      <c r="AL30" s="839"/>
    </row>
    <row r="31" spans="1:59" ht="26.85" customHeight="1" thickTop="1">
      <c r="A31" s="840" t="s">
        <v>11</v>
      </c>
      <c r="B31" s="842" t="s">
        <v>71</v>
      </c>
      <c r="C31" s="842"/>
      <c r="D31" s="842"/>
      <c r="E31" s="842"/>
      <c r="F31" s="843" t="s">
        <v>72</v>
      </c>
      <c r="G31" s="843"/>
      <c r="H31" s="843"/>
      <c r="I31" s="843"/>
      <c r="J31" s="843"/>
      <c r="K31" s="843"/>
      <c r="L31" s="843"/>
      <c r="M31" s="844"/>
      <c r="N31" s="845">
        <f>AG31</f>
        <v>0.3</v>
      </c>
      <c r="O31" s="846"/>
      <c r="P31" s="847" t="e">
        <f>決算書!$F$35/決算書!$F$37</f>
        <v>#DIV/0!</v>
      </c>
      <c r="Q31" s="848"/>
      <c r="R31" s="177" t="e">
        <f>IF(P31&gt;=50%,"４",IF(P31&gt;=30%,"3",IF(P31&gt;=10%,"2",IF(P31&gt;=0%,"1","0"))))</f>
        <v>#DIV/0!</v>
      </c>
      <c r="S31" s="178" t="s">
        <v>73</v>
      </c>
      <c r="T31" s="847" t="e">
        <f>決算書!$G$35/決算書!$G$37</f>
        <v>#DIV/0!</v>
      </c>
      <c r="U31" s="848"/>
      <c r="V31" s="176" t="e">
        <f>IF(T31&gt;=50%,"４",IF(T31&gt;=30%,"3",IF(T31&gt;=10%,"2",IF(T31&gt;=0%,"1","0"))))</f>
        <v>#DIV/0!</v>
      </c>
      <c r="W31" s="178" t="s">
        <v>73</v>
      </c>
      <c r="X31"/>
      <c r="Y31" s="849" t="str">
        <f t="shared" ref="Y31:Y39" si="0">B31</f>
        <v>自己資本比率</v>
      </c>
      <c r="Z31" s="849"/>
      <c r="AA31" s="849"/>
      <c r="AB31" s="849"/>
      <c r="AC31" s="179">
        <v>0</v>
      </c>
      <c r="AD31" s="179" t="s">
        <v>74</v>
      </c>
      <c r="AE31" s="179">
        <v>0.1</v>
      </c>
      <c r="AF31" s="179" t="s">
        <v>74</v>
      </c>
      <c r="AG31" s="179">
        <v>0.3</v>
      </c>
      <c r="AH31" s="179" t="s">
        <v>74</v>
      </c>
      <c r="AI31" s="179">
        <v>0.5</v>
      </c>
      <c r="AJ31" s="179" t="s">
        <v>74</v>
      </c>
      <c r="AK31" s="179">
        <f>AI31</f>
        <v>0.5</v>
      </c>
      <c r="AL31" s="179" t="s">
        <v>52</v>
      </c>
    </row>
    <row r="32" spans="1:59" ht="26.85" customHeight="1">
      <c r="A32" s="841"/>
      <c r="B32" s="850" t="s">
        <v>75</v>
      </c>
      <c r="C32" s="850"/>
      <c r="D32" s="850"/>
      <c r="E32" s="850"/>
      <c r="F32" s="851" t="s">
        <v>76</v>
      </c>
      <c r="G32" s="851"/>
      <c r="H32" s="851"/>
      <c r="I32" s="851"/>
      <c r="J32" s="851"/>
      <c r="K32" s="851"/>
      <c r="L32" s="851"/>
      <c r="M32" s="852"/>
      <c r="N32" s="865">
        <f t="shared" ref="N32:N39" si="1">AG32</f>
        <v>1.5</v>
      </c>
      <c r="O32" s="866"/>
      <c r="P32" s="867" t="e">
        <f>決算書!$B$19/決算書!$F$15</f>
        <v>#DIV/0!</v>
      </c>
      <c r="Q32" s="868"/>
      <c r="R32" s="180" t="e">
        <f>IF(P32&gt;=200%,"４",IF(P32&gt;=150%,"3",IF(P32&gt;=100%,"2",IF(P32&gt;=50%,"1","0"))))</f>
        <v>#DIV/0!</v>
      </c>
      <c r="S32" s="181" t="s">
        <v>73</v>
      </c>
      <c r="T32" s="867" t="e">
        <f>決算書!$C$19/決算書!$G$15</f>
        <v>#DIV/0!</v>
      </c>
      <c r="U32" s="868"/>
      <c r="V32" s="180" t="e">
        <f>IF(T32&gt;=200%,"４",IF(T32&gt;=150%,"3",IF(T32&gt;=100%,"2",IF(T32&gt;=50%,"1","0"))))</f>
        <v>#DIV/0!</v>
      </c>
      <c r="W32" s="181" t="s">
        <v>73</v>
      </c>
      <c r="X32"/>
      <c r="Y32" s="849" t="str">
        <f t="shared" si="0"/>
        <v>流動比率</v>
      </c>
      <c r="Z32" s="849"/>
      <c r="AA32" s="849"/>
      <c r="AB32" s="849"/>
      <c r="AC32" s="182">
        <v>0.5</v>
      </c>
      <c r="AD32" s="182" t="s">
        <v>77</v>
      </c>
      <c r="AE32" s="179">
        <v>1</v>
      </c>
      <c r="AF32" s="182" t="s">
        <v>77</v>
      </c>
      <c r="AG32" s="179">
        <v>1.5</v>
      </c>
      <c r="AH32" s="182" t="s">
        <v>77</v>
      </c>
      <c r="AI32" s="179">
        <v>2</v>
      </c>
      <c r="AJ32" s="182" t="s">
        <v>77</v>
      </c>
      <c r="AK32" s="179">
        <f>AI32</f>
        <v>2</v>
      </c>
      <c r="AL32" s="182" t="s">
        <v>78</v>
      </c>
    </row>
    <row r="33" spans="1:38" ht="26.85" customHeight="1">
      <c r="A33" s="841"/>
      <c r="B33" s="850" t="s">
        <v>79</v>
      </c>
      <c r="C33" s="850"/>
      <c r="D33" s="850"/>
      <c r="E33" s="850"/>
      <c r="F33" s="851" t="s">
        <v>80</v>
      </c>
      <c r="G33" s="851"/>
      <c r="H33" s="851"/>
      <c r="I33" s="851"/>
      <c r="J33" s="851"/>
      <c r="K33" s="851"/>
      <c r="L33" s="851"/>
      <c r="M33" s="852"/>
      <c r="N33" s="865">
        <f t="shared" si="1"/>
        <v>1.3</v>
      </c>
      <c r="O33" s="866"/>
      <c r="P33" s="867" t="e">
        <f>決算書!$B$35/(決算書!$F$35+決算書!$F$20)</f>
        <v>#DIV/0!</v>
      </c>
      <c r="Q33" s="868"/>
      <c r="R33" s="180" t="e">
        <f>IF(P33&lt;0%,0,IF(P33&lt;60%,4,IF(P33&lt;100%,3,IF(P33&lt;130%,2,IF(P33&lt;170%,1,0)))))</f>
        <v>#DIV/0!</v>
      </c>
      <c r="S33" s="181" t="s">
        <v>73</v>
      </c>
      <c r="T33" s="867" t="e">
        <f>決算書!$C$35/(決算書!$G$35+決算書!$G$20)</f>
        <v>#DIV/0!</v>
      </c>
      <c r="U33" s="868"/>
      <c r="V33" s="183" t="e">
        <f>IF(T33&lt;0%,0,IF(T33&lt;60%,4,IF(T33&lt;100%,3,IF(T33&lt;130%,2,IF(T33&lt;170%,1,0)))))</f>
        <v>#DIV/0!</v>
      </c>
      <c r="W33" s="181" t="s">
        <v>73</v>
      </c>
      <c r="X33"/>
      <c r="Y33" s="849" t="str">
        <f t="shared" si="0"/>
        <v>固定長期適合率</v>
      </c>
      <c r="Z33" s="849"/>
      <c r="AA33" s="849"/>
      <c r="AB33" s="849"/>
      <c r="AC33" s="182" t="s">
        <v>81</v>
      </c>
      <c r="AD33" s="182" t="s">
        <v>78</v>
      </c>
      <c r="AE33" s="179">
        <v>1.7</v>
      </c>
      <c r="AF33" s="182" t="s">
        <v>77</v>
      </c>
      <c r="AG33" s="179">
        <v>1.3</v>
      </c>
      <c r="AH33" s="182" t="s">
        <v>77</v>
      </c>
      <c r="AI33" s="179">
        <v>1</v>
      </c>
      <c r="AJ33" s="182" t="s">
        <v>77</v>
      </c>
      <c r="AK33" s="179">
        <v>0.6</v>
      </c>
      <c r="AL33" s="182" t="s">
        <v>77</v>
      </c>
    </row>
    <row r="34" spans="1:38" ht="26.85" customHeight="1">
      <c r="A34" s="841" t="s">
        <v>13</v>
      </c>
      <c r="B34" s="869" t="s">
        <v>82</v>
      </c>
      <c r="C34" s="869"/>
      <c r="D34" s="869"/>
      <c r="E34" s="869"/>
      <c r="F34" s="851" t="s">
        <v>83</v>
      </c>
      <c r="G34" s="851"/>
      <c r="H34" s="851"/>
      <c r="I34" s="851"/>
      <c r="J34" s="851"/>
      <c r="K34" s="851"/>
      <c r="L34" s="851"/>
      <c r="M34" s="852"/>
      <c r="N34" s="865">
        <f t="shared" si="1"/>
        <v>0.06</v>
      </c>
      <c r="O34" s="866"/>
      <c r="P34" s="867" t="e">
        <f>決算書!$K$24/決算書!$F$37</f>
        <v>#DIV/0!</v>
      </c>
      <c r="Q34" s="868"/>
      <c r="R34" s="180" t="e">
        <f>IF(P34&gt;=10%,"４",IF(P34&gt;=6%,"3",IF(P34&gt;=3%,"2",IF(P34&gt;=0%,"1","0"))))</f>
        <v>#DIV/0!</v>
      </c>
      <c r="S34" s="181" t="s">
        <v>73</v>
      </c>
      <c r="T34" s="867" t="e">
        <f>決算書!$L$24/決算書!$G$37</f>
        <v>#DIV/0!</v>
      </c>
      <c r="U34" s="868"/>
      <c r="V34" s="180" t="e">
        <f>IF(T34&gt;=10%,"４",IF(T34&gt;=6%,"3",IF(T34&gt;=3%,"2",IF(T34&gt;=0%,"1","0"))))</f>
        <v>#DIV/0!</v>
      </c>
      <c r="W34" s="181" t="s">
        <v>73</v>
      </c>
      <c r="X34"/>
      <c r="Y34" s="849" t="str">
        <f t="shared" si="0"/>
        <v>総資本当期利益率（ROA)</v>
      </c>
      <c r="Z34" s="849"/>
      <c r="AA34" s="849"/>
      <c r="AB34" s="849"/>
      <c r="AC34" s="179">
        <v>0</v>
      </c>
      <c r="AD34" s="179" t="s">
        <v>74</v>
      </c>
      <c r="AE34" s="184">
        <v>0.03</v>
      </c>
      <c r="AF34" s="179" t="s">
        <v>74</v>
      </c>
      <c r="AG34" s="179">
        <v>0.06</v>
      </c>
      <c r="AH34" s="179" t="s">
        <v>74</v>
      </c>
      <c r="AI34" s="179">
        <v>0.1</v>
      </c>
      <c r="AJ34" s="179" t="s">
        <v>74</v>
      </c>
      <c r="AK34" s="179">
        <f>AI34</f>
        <v>0.1</v>
      </c>
      <c r="AL34" s="179" t="s">
        <v>52</v>
      </c>
    </row>
    <row r="35" spans="1:38" ht="26.85" customHeight="1">
      <c r="A35" s="841"/>
      <c r="B35" s="869" t="s">
        <v>84</v>
      </c>
      <c r="C35" s="869"/>
      <c r="D35" s="869"/>
      <c r="E35" s="869"/>
      <c r="F35" s="851" t="s">
        <v>85</v>
      </c>
      <c r="G35" s="851"/>
      <c r="H35" s="851"/>
      <c r="I35" s="851"/>
      <c r="J35" s="851"/>
      <c r="K35" s="851"/>
      <c r="L35" s="851"/>
      <c r="M35" s="852"/>
      <c r="N35" s="865">
        <f t="shared" si="1"/>
        <v>0.04</v>
      </c>
      <c r="O35" s="866"/>
      <c r="P35" s="867" t="e">
        <f>決算書!$K$19/決算書!$K$3</f>
        <v>#DIV/0!</v>
      </c>
      <c r="Q35" s="868"/>
      <c r="R35" s="180" t="e">
        <f>IF(P35&gt;=6%,"４",IF(P35&gt;=4%,"3",IF(P35&gt;=2%,"2",IF(P35&gt;=0%,"1","0"))))</f>
        <v>#DIV/0!</v>
      </c>
      <c r="S35" s="181" t="s">
        <v>73</v>
      </c>
      <c r="T35" s="867" t="e">
        <f>決算書!$L$19/決算書!$L$3</f>
        <v>#DIV/0!</v>
      </c>
      <c r="U35" s="868"/>
      <c r="V35" s="180" t="e">
        <f>IF(T35&gt;=6%,"４",IF(T35&gt;=4%,"3",IF(T35&gt;=2%,"2",IF(T35&gt;=0%,"1","0"))))</f>
        <v>#DIV/0!</v>
      </c>
      <c r="W35" s="181" t="s">
        <v>73</v>
      </c>
      <c r="X35"/>
      <c r="Y35" s="849" t="str">
        <f t="shared" si="0"/>
        <v>売上高経常利益率</v>
      </c>
      <c r="Z35" s="849"/>
      <c r="AA35" s="849"/>
      <c r="AB35" s="849"/>
      <c r="AC35" s="179">
        <v>0</v>
      </c>
      <c r="AD35" s="179" t="s">
        <v>74</v>
      </c>
      <c r="AE35" s="179">
        <v>0.02</v>
      </c>
      <c r="AF35" s="179" t="s">
        <v>74</v>
      </c>
      <c r="AG35" s="179">
        <v>0.04</v>
      </c>
      <c r="AH35" s="179" t="s">
        <v>74</v>
      </c>
      <c r="AI35" s="179">
        <v>0.06</v>
      </c>
      <c r="AJ35" s="179" t="s">
        <v>74</v>
      </c>
      <c r="AK35" s="179">
        <f>AI35</f>
        <v>0.06</v>
      </c>
      <c r="AL35" s="179" t="s">
        <v>52</v>
      </c>
    </row>
    <row r="36" spans="1:38" ht="26.85" customHeight="1">
      <c r="A36" s="841"/>
      <c r="B36" s="869" t="s">
        <v>86</v>
      </c>
      <c r="C36" s="869"/>
      <c r="D36" s="869"/>
      <c r="E36" s="869"/>
      <c r="F36" s="851" t="s">
        <v>87</v>
      </c>
      <c r="G36" s="851"/>
      <c r="H36" s="851"/>
      <c r="I36" s="851"/>
      <c r="J36" s="851"/>
      <c r="K36" s="851"/>
      <c r="L36" s="851"/>
      <c r="M36" s="852"/>
      <c r="N36" s="865">
        <f t="shared" si="1"/>
        <v>0.6</v>
      </c>
      <c r="O36" s="866"/>
      <c r="P36" s="867" t="e">
        <f>決算書!$K$30/決算書!$K$8</f>
        <v>#DIV/0!</v>
      </c>
      <c r="Q36" s="868"/>
      <c r="R36" s="180" t="e">
        <f>IF(P36&lt;55%,4,IF(P36&lt;57.5%,3,IF(P36&lt;60%,2,IF(P36&lt;65%,1,0))))</f>
        <v>#DIV/0!</v>
      </c>
      <c r="S36" s="181" t="s">
        <v>73</v>
      </c>
      <c r="T36" s="867" t="e">
        <f>決算書!$L$30/決算書!$L$8</f>
        <v>#DIV/0!</v>
      </c>
      <c r="U36" s="868"/>
      <c r="V36" s="180" t="e">
        <f>IF(T36&lt;55%,4,IF(T36&lt;57.5%,3,IF(T36&lt;60%,2,IF(T36&lt;65%,1,0))))</f>
        <v>#DIV/0!</v>
      </c>
      <c r="W36" s="181" t="s">
        <v>73</v>
      </c>
      <c r="X36"/>
      <c r="Y36" s="849" t="str">
        <f t="shared" si="0"/>
        <v>労働分配率★</v>
      </c>
      <c r="Z36" s="849"/>
      <c r="AA36" s="849"/>
      <c r="AB36" s="849"/>
      <c r="AC36" s="179">
        <v>0.65</v>
      </c>
      <c r="AD36" s="179" t="s">
        <v>52</v>
      </c>
      <c r="AE36" s="184">
        <v>0.65</v>
      </c>
      <c r="AF36" s="179" t="s">
        <v>74</v>
      </c>
      <c r="AG36" s="179">
        <v>0.6</v>
      </c>
      <c r="AH36" s="179" t="s">
        <v>74</v>
      </c>
      <c r="AI36" s="184">
        <v>0.57499999999999996</v>
      </c>
      <c r="AJ36" s="179" t="s">
        <v>74</v>
      </c>
      <c r="AK36" s="184">
        <v>0.55000000000000004</v>
      </c>
      <c r="AL36" s="179" t="s">
        <v>74</v>
      </c>
    </row>
    <row r="37" spans="1:38" ht="26.85" customHeight="1">
      <c r="A37" s="841" t="s">
        <v>15</v>
      </c>
      <c r="B37" s="882" t="s">
        <v>88</v>
      </c>
      <c r="C37" s="882"/>
      <c r="D37" s="882"/>
      <c r="E37" s="882"/>
      <c r="F37" s="851" t="s">
        <v>89</v>
      </c>
      <c r="G37" s="851"/>
      <c r="H37" s="851"/>
      <c r="I37" s="851"/>
      <c r="J37" s="851"/>
      <c r="K37" s="851"/>
      <c r="L37" s="851"/>
      <c r="M37" s="852"/>
      <c r="N37" s="870">
        <f t="shared" si="1"/>
        <v>10</v>
      </c>
      <c r="O37" s="871"/>
      <c r="P37" s="872" t="e">
        <f>決算書!$F$20/(決算書!$K$19+決算書!$Q$27-決算書!$K$23)</f>
        <v>#DIV/0!</v>
      </c>
      <c r="Q37" s="873"/>
      <c r="R37" s="180" t="e">
        <f>IF(P37&lt;0,0,IF(P37&lt;5,4,IF(P37&lt;7,3,IF(P37&lt;10,2,IF(P37&lt;15,1,0)))))</f>
        <v>#DIV/0!</v>
      </c>
      <c r="S37" s="181" t="s">
        <v>73</v>
      </c>
      <c r="T37" s="883" t="e">
        <f>決算書!$G$20/(決算書!$L$19+決算書!$R$27-決算書!$L$23)</f>
        <v>#DIV/0!</v>
      </c>
      <c r="U37" s="884"/>
      <c r="V37" s="180" t="e">
        <f>IF(T37&lt;0,0,IF(T37&lt;5,4,IF(T37&lt;7,3,IF(T37&lt;10,2,IF(T37&lt;15,1,0)))))</f>
        <v>#DIV/0!</v>
      </c>
      <c r="W37" s="181" t="s">
        <v>73</v>
      </c>
      <c r="X37"/>
      <c r="Y37" s="849" t="str">
        <f t="shared" si="0"/>
        <v>債務償還年数★</v>
      </c>
      <c r="Z37" s="849"/>
      <c r="AA37" s="849"/>
      <c r="AB37" s="849"/>
      <c r="AC37" s="182" t="s">
        <v>90</v>
      </c>
      <c r="AD37" s="182" t="s">
        <v>78</v>
      </c>
      <c r="AE37" s="185">
        <v>15</v>
      </c>
      <c r="AF37" s="182" t="s">
        <v>77</v>
      </c>
      <c r="AG37" s="185">
        <v>10</v>
      </c>
      <c r="AH37" s="182" t="s">
        <v>77</v>
      </c>
      <c r="AI37" s="185">
        <v>7</v>
      </c>
      <c r="AJ37" s="182" t="s">
        <v>77</v>
      </c>
      <c r="AK37" s="185">
        <v>5</v>
      </c>
      <c r="AL37" s="182" t="s">
        <v>77</v>
      </c>
    </row>
    <row r="38" spans="1:38" ht="26.85" customHeight="1">
      <c r="A38" s="841"/>
      <c r="B38" s="849" t="s">
        <v>91</v>
      </c>
      <c r="C38" s="849"/>
      <c r="D38" s="849"/>
      <c r="E38" s="849"/>
      <c r="F38" s="851" t="s">
        <v>92</v>
      </c>
      <c r="G38" s="851"/>
      <c r="H38" s="851"/>
      <c r="I38" s="851"/>
      <c r="J38" s="851"/>
      <c r="K38" s="851"/>
      <c r="L38" s="851"/>
      <c r="M38" s="852"/>
      <c r="N38" s="870">
        <f t="shared" si="1"/>
        <v>7</v>
      </c>
      <c r="O38" s="871"/>
      <c r="P38" s="872" t="e">
        <f>MAX(0,決算書!$F$20-(決算書!$B$8+決算書!$B$13-決算書!$F$5))/(決算書!$K$19+決算書!$Q$27-決算書!$K$23)</f>
        <v>#DIV/0!</v>
      </c>
      <c r="Q38" s="873"/>
      <c r="R38" s="180" t="e">
        <f>IF(P38&lt;0,0,IF(P38&lt;3,4,IF(P38&lt;5,3,IF(P38&lt;7,2,IF(P38&lt;10,1,0)))))</f>
        <v>#DIV/0!</v>
      </c>
      <c r="S38" s="181" t="s">
        <v>73</v>
      </c>
      <c r="T38" s="872" t="e">
        <f>MAX(0,決算書!$G$20-(決算書!$C$8+決算書!$C$13-決算書!$G$5))/(決算書!$L$19+決算書!$R$27-決算書!$L$23)</f>
        <v>#DIV/0!</v>
      </c>
      <c r="U38" s="873"/>
      <c r="V38" s="180" t="e">
        <f>IF(T38&lt;0,0,IF(T38&lt;3,4,IF(T38&lt;5,3,IF(T38&lt;7,2,IF(T38&lt;10,1,0)))))</f>
        <v>#DIV/0!</v>
      </c>
      <c r="W38" s="181" t="s">
        <v>73</v>
      </c>
      <c r="X38"/>
      <c r="Y38" s="849" t="str">
        <f t="shared" si="0"/>
        <v>実態債務償還年数★</v>
      </c>
      <c r="Z38" s="849"/>
      <c r="AA38" s="849"/>
      <c r="AB38" s="849"/>
      <c r="AC38" s="186" t="s">
        <v>93</v>
      </c>
      <c r="AD38" s="186" t="s">
        <v>78</v>
      </c>
      <c r="AE38" s="185">
        <v>10</v>
      </c>
      <c r="AF38" s="186" t="s">
        <v>77</v>
      </c>
      <c r="AG38" s="185">
        <v>7</v>
      </c>
      <c r="AH38" s="186" t="s">
        <v>77</v>
      </c>
      <c r="AI38" s="185">
        <v>5</v>
      </c>
      <c r="AJ38" s="186" t="s">
        <v>77</v>
      </c>
      <c r="AK38" s="185">
        <v>3</v>
      </c>
      <c r="AL38" s="186" t="s">
        <v>77</v>
      </c>
    </row>
    <row r="39" spans="1:38" ht="26.85" customHeight="1" thickBot="1">
      <c r="A39" s="881"/>
      <c r="B39" s="874" t="s">
        <v>94</v>
      </c>
      <c r="C39" s="874"/>
      <c r="D39" s="874"/>
      <c r="E39" s="874"/>
      <c r="F39" s="875" t="s">
        <v>95</v>
      </c>
      <c r="G39" s="875"/>
      <c r="H39" s="875"/>
      <c r="I39" s="875"/>
      <c r="J39" s="875"/>
      <c r="K39" s="875"/>
      <c r="L39" s="875"/>
      <c r="M39" s="876"/>
      <c r="N39" s="877">
        <f t="shared" si="1"/>
        <v>1.2</v>
      </c>
      <c r="O39" s="878"/>
      <c r="P39" s="879" t="e">
        <f>(決算書!$F$20+決算書!$F$12)/(決算書!$B$8+決算書!$B$13-決算書!$F$5+決算書!$B$35)</f>
        <v>#DIV/0!</v>
      </c>
      <c r="Q39" s="880"/>
      <c r="R39" s="187" t="e">
        <f>IF(P39&lt;80%,4,IF(P39&lt;100%,3,IF(P39&lt;120%,2,IF(P39&lt;150%,1,0))))</f>
        <v>#DIV/0!</v>
      </c>
      <c r="S39" s="188" t="s">
        <v>73</v>
      </c>
      <c r="T39" s="879" t="e">
        <f>(決算書!$G$20+決算書!$G$12)/(決算書!$C$8+決算書!$C$13-決算書!$G$5+決算書!$C$35)</f>
        <v>#DIV/0!</v>
      </c>
      <c r="U39" s="880"/>
      <c r="V39" s="187" t="e">
        <f>IF(T39&lt;80%,4,IF(T39&lt;100%,3,IF(T39&lt;120%,2,IF(T39&lt;150%,1,0))))</f>
        <v>#DIV/0!</v>
      </c>
      <c r="W39" s="188" t="s">
        <v>73</v>
      </c>
      <c r="X39"/>
      <c r="Y39" s="849" t="str">
        <f t="shared" si="0"/>
        <v>適正借入金比率★</v>
      </c>
      <c r="Z39" s="849"/>
      <c r="AA39" s="849"/>
      <c r="AB39" s="849"/>
      <c r="AC39" s="179">
        <v>1.5</v>
      </c>
      <c r="AD39" s="179" t="s">
        <v>52</v>
      </c>
      <c r="AE39" s="179">
        <v>1.5</v>
      </c>
      <c r="AF39" s="179" t="s">
        <v>74</v>
      </c>
      <c r="AG39" s="179">
        <v>1.2</v>
      </c>
      <c r="AH39" s="179" t="s">
        <v>74</v>
      </c>
      <c r="AI39" s="179">
        <v>1</v>
      </c>
      <c r="AJ39" s="179" t="s">
        <v>74</v>
      </c>
      <c r="AK39" s="179">
        <v>0.8</v>
      </c>
      <c r="AL39" s="179" t="s">
        <v>74</v>
      </c>
    </row>
    <row r="40" spans="1:38" ht="26.85" customHeight="1">
      <c r="A40" s="27"/>
      <c r="B40" s="28"/>
      <c r="C40" s="28"/>
      <c r="D40" s="28"/>
      <c r="E40" s="28"/>
      <c r="F40" s="189"/>
      <c r="G40" s="189"/>
      <c r="H40" s="189"/>
      <c r="I40" s="189"/>
      <c r="J40" s="189"/>
      <c r="K40" s="189"/>
      <c r="L40" s="189"/>
      <c r="M40" s="189"/>
      <c r="N40" s="190"/>
      <c r="O40" s="190"/>
      <c r="P40" s="191"/>
      <c r="Q40" s="191"/>
      <c r="R40" s="192"/>
      <c r="S40" s="29"/>
      <c r="T40" s="191"/>
      <c r="U40" s="191"/>
      <c r="V40" s="192"/>
      <c r="W40" s="29"/>
      <c r="X40"/>
      <c r="Y40" s="28"/>
      <c r="Z40" s="28"/>
      <c r="AA40" s="28"/>
      <c r="AB40" s="28"/>
      <c r="AC40" s="190"/>
      <c r="AD40" s="190"/>
      <c r="AE40" s="190"/>
      <c r="AF40" s="190"/>
      <c r="AG40" s="190"/>
      <c r="AH40" s="190"/>
      <c r="AI40" s="190"/>
      <c r="AJ40" s="190"/>
      <c r="AK40" s="190"/>
      <c r="AL40" s="190"/>
    </row>
    <row r="42" spans="1:38" ht="26.85" customHeight="1">
      <c r="A42" s="643"/>
      <c r="B42" s="643"/>
      <c r="C42" s="643"/>
      <c r="D42" s="643"/>
      <c r="E42" s="643"/>
      <c r="F42" s="643"/>
      <c r="G42" s="643"/>
      <c r="H42" s="643"/>
      <c r="I42" s="643"/>
      <c r="J42" s="643"/>
      <c r="K42" s="643"/>
      <c r="L42" s="643"/>
    </row>
    <row r="43" spans="1:38" ht="26.85" customHeight="1">
      <c r="A43" s="643"/>
      <c r="B43" s="643"/>
      <c r="C43" s="643"/>
      <c r="D43" s="643"/>
      <c r="E43" s="643"/>
      <c r="F43" s="643"/>
      <c r="G43" s="643"/>
      <c r="H43" s="643"/>
      <c r="I43" s="643"/>
      <c r="J43" s="643"/>
      <c r="K43" s="643"/>
      <c r="L43" s="643"/>
    </row>
    <row r="44" spans="1:38" ht="26.85" customHeight="1">
      <c r="A44" s="643"/>
      <c r="B44" s="643"/>
      <c r="C44" s="643"/>
      <c r="D44" s="643"/>
      <c r="E44" s="643"/>
      <c r="F44" s="643"/>
      <c r="G44" s="643"/>
      <c r="H44" s="643"/>
      <c r="I44" s="643"/>
      <c r="J44" s="643"/>
      <c r="K44" s="643"/>
      <c r="L44" s="643"/>
    </row>
    <row r="45" spans="1:38" ht="26.85" customHeight="1">
      <c r="A45" s="643"/>
      <c r="B45" s="643"/>
      <c r="C45" s="643"/>
      <c r="D45" s="643"/>
      <c r="E45" s="643"/>
      <c r="F45" s="643"/>
      <c r="G45" s="643"/>
      <c r="H45" s="643"/>
      <c r="I45" s="643"/>
      <c r="J45" s="643"/>
      <c r="K45" s="643"/>
      <c r="L45" s="643"/>
    </row>
    <row r="46" spans="1:38" ht="26.85" customHeight="1">
      <c r="A46" s="643"/>
      <c r="B46" s="643"/>
      <c r="C46" s="643"/>
      <c r="D46" s="643"/>
      <c r="E46" s="643"/>
      <c r="F46" s="643"/>
      <c r="G46" s="643"/>
      <c r="H46" s="643"/>
      <c r="I46" s="643"/>
      <c r="J46" s="643"/>
      <c r="K46" s="643"/>
      <c r="L46" s="643"/>
    </row>
  </sheetData>
  <sheetProtection algorithmName="SHA-512" hashValue="DV4BaL1ZfPY/S7eTWbar5H+uqeKEhoLgdqg+o//bNzlN0+/6sVptV7rPwZ2WDuaAj5Jp3blkpd9a3S42sKtbqg==" saltValue="lSXIjzu6anzNMP4+0fkegQ==" spinCount="100000" sheet="1" objects="1" scenarios="1" formatCells="0" formatColumns="0" formatRows="0"/>
  <mergeCells count="243">
    <mergeCell ref="A42:D46"/>
    <mergeCell ref="E42:H46"/>
    <mergeCell ref="I42:L46"/>
    <mergeCell ref="F38:M38"/>
    <mergeCell ref="N38:O38"/>
    <mergeCell ref="T38:U38"/>
    <mergeCell ref="P38:Q38"/>
    <mergeCell ref="Y38:AB38"/>
    <mergeCell ref="B39:E39"/>
    <mergeCell ref="F39:M39"/>
    <mergeCell ref="N39:O39"/>
    <mergeCell ref="T39:U39"/>
    <mergeCell ref="P39:Q39"/>
    <mergeCell ref="A37:A39"/>
    <mergeCell ref="B37:E37"/>
    <mergeCell ref="F37:M37"/>
    <mergeCell ref="N37:O37"/>
    <mergeCell ref="T37:U37"/>
    <mergeCell ref="P37:Q37"/>
    <mergeCell ref="Y37:AB37"/>
    <mergeCell ref="B38:E38"/>
    <mergeCell ref="Y39:AB39"/>
    <mergeCell ref="Y34:AB34"/>
    <mergeCell ref="B35:E35"/>
    <mergeCell ref="F35:M35"/>
    <mergeCell ref="N35:O35"/>
    <mergeCell ref="T35:U35"/>
    <mergeCell ref="P35:Q35"/>
    <mergeCell ref="Y35:AB35"/>
    <mergeCell ref="A34:A36"/>
    <mergeCell ref="B34:E34"/>
    <mergeCell ref="F34:M34"/>
    <mergeCell ref="N34:O34"/>
    <mergeCell ref="T34:U34"/>
    <mergeCell ref="P34:Q34"/>
    <mergeCell ref="B36:E36"/>
    <mergeCell ref="F36:M36"/>
    <mergeCell ref="N36:O36"/>
    <mergeCell ref="T36:U36"/>
    <mergeCell ref="P36:Q36"/>
    <mergeCell ref="Y36:AB36"/>
    <mergeCell ref="T30:U30"/>
    <mergeCell ref="N32:O32"/>
    <mergeCell ref="T32:U32"/>
    <mergeCell ref="P32:Q32"/>
    <mergeCell ref="Y32:AB32"/>
    <mergeCell ref="B33:E33"/>
    <mergeCell ref="F33:M33"/>
    <mergeCell ref="N33:O33"/>
    <mergeCell ref="T33:U33"/>
    <mergeCell ref="P33:Q33"/>
    <mergeCell ref="Y33:AB33"/>
    <mergeCell ref="AE27:AF27"/>
    <mergeCell ref="AG27:AH27"/>
    <mergeCell ref="AJ27:AK27"/>
    <mergeCell ref="AK30:AL30"/>
    <mergeCell ref="A31:A33"/>
    <mergeCell ref="B31:E31"/>
    <mergeCell ref="F31:M31"/>
    <mergeCell ref="N31:O31"/>
    <mergeCell ref="T31:U31"/>
    <mergeCell ref="P31:Q31"/>
    <mergeCell ref="Y31:AB31"/>
    <mergeCell ref="B32:E32"/>
    <mergeCell ref="F32:M32"/>
    <mergeCell ref="V30:W30"/>
    <mergeCell ref="Y30:AB30"/>
    <mergeCell ref="AC30:AD30"/>
    <mergeCell ref="AE30:AF30"/>
    <mergeCell ref="AG30:AH30"/>
    <mergeCell ref="AI30:AJ30"/>
    <mergeCell ref="A30:E30"/>
    <mergeCell ref="F30:M30"/>
    <mergeCell ref="N30:O30"/>
    <mergeCell ref="P30:Q30"/>
    <mergeCell ref="R30:S30"/>
    <mergeCell ref="AE23:AF23"/>
    <mergeCell ref="AG23:AH23"/>
    <mergeCell ref="AJ23:AK23"/>
    <mergeCell ref="C24:F28"/>
    <mergeCell ref="G24:J28"/>
    <mergeCell ref="K24:N28"/>
    <mergeCell ref="O24:R28"/>
    <mergeCell ref="T24:Y24"/>
    <mergeCell ref="Z24:AA24"/>
    <mergeCell ref="AB24:AC24"/>
    <mergeCell ref="AE24:AF24"/>
    <mergeCell ref="AG24:AH24"/>
    <mergeCell ref="AJ24:AK24"/>
    <mergeCell ref="T25:T27"/>
    <mergeCell ref="U25:Y25"/>
    <mergeCell ref="Z25:AA25"/>
    <mergeCell ref="AB25:AC25"/>
    <mergeCell ref="AE25:AF25"/>
    <mergeCell ref="AG25:AH25"/>
    <mergeCell ref="AJ25:AK25"/>
    <mergeCell ref="AE26:AF26"/>
    <mergeCell ref="AG26:AH26"/>
    <mergeCell ref="AJ26:AK26"/>
    <mergeCell ref="U27:Y27"/>
    <mergeCell ref="A23:B28"/>
    <mergeCell ref="C23:J23"/>
    <mergeCell ref="K23:R23"/>
    <mergeCell ref="U23:Y23"/>
    <mergeCell ref="Z23:AA23"/>
    <mergeCell ref="AB23:AC23"/>
    <mergeCell ref="U26:Y26"/>
    <mergeCell ref="Z26:AA26"/>
    <mergeCell ref="AB26:AC26"/>
    <mergeCell ref="T21:T23"/>
    <mergeCell ref="Z27:AA27"/>
    <mergeCell ref="AB27:AC27"/>
    <mergeCell ref="A17:B22"/>
    <mergeCell ref="C20:J22"/>
    <mergeCell ref="K20:R22"/>
    <mergeCell ref="AV21:AX21"/>
    <mergeCell ref="U22:Y22"/>
    <mergeCell ref="Z22:AA22"/>
    <mergeCell ref="AB22:AC22"/>
    <mergeCell ref="AE22:AF22"/>
    <mergeCell ref="AG22:AH22"/>
    <mergeCell ref="AJ22:AK22"/>
    <mergeCell ref="AG20:AH20"/>
    <mergeCell ref="AJ20:AK20"/>
    <mergeCell ref="AV20:AX20"/>
    <mergeCell ref="U21:Y21"/>
    <mergeCell ref="Z21:AA21"/>
    <mergeCell ref="AB21:AC21"/>
    <mergeCell ref="AE21:AF21"/>
    <mergeCell ref="AG21:AH21"/>
    <mergeCell ref="AJ21:AK21"/>
    <mergeCell ref="AY18:BA18"/>
    <mergeCell ref="BB18:BD18"/>
    <mergeCell ref="BE18:BG18"/>
    <mergeCell ref="U19:Y19"/>
    <mergeCell ref="Z19:AA19"/>
    <mergeCell ref="AB19:AC19"/>
    <mergeCell ref="AE19:AF19"/>
    <mergeCell ref="AG19:AH19"/>
    <mergeCell ref="AJ19:AK19"/>
    <mergeCell ref="AV19:AX19"/>
    <mergeCell ref="AY19:BA20"/>
    <mergeCell ref="BB19:BD20"/>
    <mergeCell ref="BE19:BG20"/>
    <mergeCell ref="T20:Y20"/>
    <mergeCell ref="Z20:AA20"/>
    <mergeCell ref="AB20:AC20"/>
    <mergeCell ref="AE20:AF20"/>
    <mergeCell ref="AV17:AX17"/>
    <mergeCell ref="C18:J19"/>
    <mergeCell ref="K18:R19"/>
    <mergeCell ref="U18:Y18"/>
    <mergeCell ref="Z18:AA18"/>
    <mergeCell ref="AB18:AC18"/>
    <mergeCell ref="AE18:AF18"/>
    <mergeCell ref="AG18:AH18"/>
    <mergeCell ref="AJ18:AK18"/>
    <mergeCell ref="AV18:AX18"/>
    <mergeCell ref="C17:J17"/>
    <mergeCell ref="K17:R17"/>
    <mergeCell ref="T17:T19"/>
    <mergeCell ref="U17:Y17"/>
    <mergeCell ref="Z17:AA17"/>
    <mergeCell ref="AB17:AC17"/>
    <mergeCell ref="AE17:AF17"/>
    <mergeCell ref="AG17:AH17"/>
    <mergeCell ref="BE15:BG15"/>
    <mergeCell ref="T16:Y16"/>
    <mergeCell ref="Z16:AA16"/>
    <mergeCell ref="AB16:AC16"/>
    <mergeCell ref="AE16:AF16"/>
    <mergeCell ref="AG16:AH16"/>
    <mergeCell ref="AJ16:AK16"/>
    <mergeCell ref="AV16:AX16"/>
    <mergeCell ref="AY16:BA17"/>
    <mergeCell ref="BB16:BD17"/>
    <mergeCell ref="AM15:AO15"/>
    <mergeCell ref="AP15:AR15"/>
    <mergeCell ref="AS15:AU15"/>
    <mergeCell ref="AV15:AX15"/>
    <mergeCell ref="AY15:BA15"/>
    <mergeCell ref="BB15:BD15"/>
    <mergeCell ref="T15:Y15"/>
    <mergeCell ref="Z15:AA15"/>
    <mergeCell ref="AB15:AC15"/>
    <mergeCell ref="AE15:AF15"/>
    <mergeCell ref="AG15:AH15"/>
    <mergeCell ref="AJ15:AK15"/>
    <mergeCell ref="BE16:BG17"/>
    <mergeCell ref="AJ17:AK17"/>
    <mergeCell ref="T13:Y14"/>
    <mergeCell ref="Z13:AA14"/>
    <mergeCell ref="AB13:AC13"/>
    <mergeCell ref="AD13:AF13"/>
    <mergeCell ref="AG13:AH13"/>
    <mergeCell ref="AI13:AK13"/>
    <mergeCell ref="AB14:AC14"/>
    <mergeCell ref="AD14:AF14"/>
    <mergeCell ref="AG14:AH14"/>
    <mergeCell ref="AI14:AK14"/>
    <mergeCell ref="A10:B10"/>
    <mergeCell ref="C10:J10"/>
    <mergeCell ref="K10:R10"/>
    <mergeCell ref="A11:B16"/>
    <mergeCell ref="C11:J11"/>
    <mergeCell ref="K11:R11"/>
    <mergeCell ref="C12:F16"/>
    <mergeCell ref="G12:J16"/>
    <mergeCell ref="K12:N16"/>
    <mergeCell ref="O12:R16"/>
    <mergeCell ref="AF8:AF11"/>
    <mergeCell ref="AG8:AK11"/>
    <mergeCell ref="U6:Y6"/>
    <mergeCell ref="Z6:AG6"/>
    <mergeCell ref="AH6:AI6"/>
    <mergeCell ref="AJ6:AK6"/>
    <mergeCell ref="T7:Y7"/>
    <mergeCell ref="Z7:AE7"/>
    <mergeCell ref="AF7:AK7"/>
    <mergeCell ref="A1:S1"/>
    <mergeCell ref="T1:AL1"/>
    <mergeCell ref="B2:Q8"/>
    <mergeCell ref="T2:Y2"/>
    <mergeCell ref="Z2:AG2"/>
    <mergeCell ref="AH2:AI2"/>
    <mergeCell ref="AJ2:AK2"/>
    <mergeCell ref="T3:Y3"/>
    <mergeCell ref="Z3:AG3"/>
    <mergeCell ref="AH3:AI3"/>
    <mergeCell ref="AJ3:AK3"/>
    <mergeCell ref="T4:T6"/>
    <mergeCell ref="U4:Y4"/>
    <mergeCell ref="Z4:AG4"/>
    <mergeCell ref="AH4:AI4"/>
    <mergeCell ref="AJ4:AK4"/>
    <mergeCell ref="U5:Y5"/>
    <mergeCell ref="Z5:AG5"/>
    <mergeCell ref="AH5:AI5"/>
    <mergeCell ref="AJ5:AK5"/>
    <mergeCell ref="T8:T11"/>
    <mergeCell ref="U8:Y11"/>
    <mergeCell ref="Z8:Z11"/>
    <mergeCell ref="AA8:AE11"/>
  </mergeCells>
  <phoneticPr fontId="3"/>
  <printOptions horizontalCentered="1" verticalCentered="1"/>
  <pageMargins left="0.39370078740157483" right="0.39370078740157483" top="0.39370078740157483" bottom="0.39370078740157483" header="0.19685039370078741" footer="0.11811023622047245"/>
  <pageSetup paperSize="8" orientation="landscape"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5" tint="0.59999389629810485"/>
  </sheetPr>
  <dimension ref="A1:IU74"/>
  <sheetViews>
    <sheetView view="pageBreakPreview" zoomScale="76" zoomScaleNormal="76" zoomScaleSheetLayoutView="76" workbookViewId="0">
      <selection activeCell="R31" sqref="R31"/>
    </sheetView>
  </sheetViews>
  <sheetFormatPr defaultRowHeight="23.85" customHeight="1"/>
  <cols>
    <col min="1" max="1" width="21.8984375" style="5" bestFit="1" customWidth="1"/>
    <col min="2" max="4" width="9.09765625" style="4" customWidth="1"/>
    <col min="5" max="5" width="22.8984375" style="5" bestFit="1" customWidth="1"/>
    <col min="6" max="8" width="9.09765625" style="4" customWidth="1"/>
    <col min="9" max="9" width="2.3984375" style="2" customWidth="1"/>
    <col min="10" max="10" width="27.5" style="3" customWidth="1"/>
    <col min="11" max="12" width="9.09765625" style="2" customWidth="1"/>
    <col min="13" max="13" width="9.09765625" style="4" customWidth="1"/>
    <col min="14" max="14" width="2.3984375" style="2" customWidth="1"/>
    <col min="15" max="15" width="5" style="2" customWidth="1"/>
    <col min="16" max="16" width="15.09765625" style="2" customWidth="1"/>
    <col min="17" max="18" width="9.09765625" style="2" customWidth="1"/>
    <col min="19" max="19" width="9.09765625" style="4" customWidth="1"/>
    <col min="20" max="20" width="10.8984375" style="2" customWidth="1"/>
    <col min="21" max="21" width="18.3984375" style="1" customWidth="1"/>
    <col min="22" max="31" width="15.09765625" style="1" customWidth="1"/>
    <col min="32" max="260" width="8.59765625" style="1"/>
    <col min="261" max="261" width="18" style="1" customWidth="1"/>
    <col min="262" max="262" width="10.8984375" style="1" customWidth="1"/>
    <col min="263" max="263" width="10.8984375" style="1" bestFit="1" customWidth="1"/>
    <col min="264" max="264" width="18" style="1" customWidth="1"/>
    <col min="265" max="266" width="10.8984375" style="1" customWidth="1"/>
    <col min="267" max="267" width="8.59765625" style="1"/>
    <col min="268" max="268" width="22.09765625" style="1" bestFit="1" customWidth="1"/>
    <col min="269" max="270" width="10.8984375" style="1" customWidth="1"/>
    <col min="271" max="271" width="8.09765625" style="1" customWidth="1"/>
    <col min="272" max="272" width="15.09765625" style="1" customWidth="1"/>
    <col min="273" max="274" width="10.8984375" style="1" customWidth="1"/>
    <col min="275" max="287" width="15.09765625" style="1" customWidth="1"/>
    <col min="288" max="516" width="8.59765625" style="1"/>
    <col min="517" max="517" width="18" style="1" customWidth="1"/>
    <col min="518" max="518" width="10.8984375" style="1" customWidth="1"/>
    <col min="519" max="519" width="10.8984375" style="1" bestFit="1" customWidth="1"/>
    <col min="520" max="520" width="18" style="1" customWidth="1"/>
    <col min="521" max="522" width="10.8984375" style="1" customWidth="1"/>
    <col min="523" max="523" width="8.59765625" style="1"/>
    <col min="524" max="524" width="22.09765625" style="1" bestFit="1" customWidth="1"/>
    <col min="525" max="526" width="10.8984375" style="1" customWidth="1"/>
    <col min="527" max="527" width="8.09765625" style="1" customWidth="1"/>
    <col min="528" max="528" width="15.09765625" style="1" customWidth="1"/>
    <col min="529" max="530" width="10.8984375" style="1" customWidth="1"/>
    <col min="531" max="543" width="15.09765625" style="1" customWidth="1"/>
    <col min="544" max="772" width="8.59765625" style="1"/>
    <col min="773" max="773" width="18" style="1" customWidth="1"/>
    <col min="774" max="774" width="10.8984375" style="1" customWidth="1"/>
    <col min="775" max="775" width="10.8984375" style="1" bestFit="1" customWidth="1"/>
    <col min="776" max="776" width="18" style="1" customWidth="1"/>
    <col min="777" max="778" width="10.8984375" style="1" customWidth="1"/>
    <col min="779" max="779" width="8.59765625" style="1"/>
    <col min="780" max="780" width="22.09765625" style="1" bestFit="1" customWidth="1"/>
    <col min="781" max="782" width="10.8984375" style="1" customWidth="1"/>
    <col min="783" max="783" width="8.09765625" style="1" customWidth="1"/>
    <col min="784" max="784" width="15.09765625" style="1" customWidth="1"/>
    <col min="785" max="786" width="10.8984375" style="1" customWidth="1"/>
    <col min="787" max="799" width="15.09765625" style="1" customWidth="1"/>
    <col min="800" max="1028" width="8.59765625" style="1"/>
    <col min="1029" max="1029" width="18" style="1" customWidth="1"/>
    <col min="1030" max="1030" width="10.8984375" style="1" customWidth="1"/>
    <col min="1031" max="1031" width="10.8984375" style="1" bestFit="1" customWidth="1"/>
    <col min="1032" max="1032" width="18" style="1" customWidth="1"/>
    <col min="1033" max="1034" width="10.8984375" style="1" customWidth="1"/>
    <col min="1035" max="1035" width="8.59765625" style="1"/>
    <col min="1036" max="1036" width="22.09765625" style="1" bestFit="1" customWidth="1"/>
    <col min="1037" max="1038" width="10.8984375" style="1" customWidth="1"/>
    <col min="1039" max="1039" width="8.09765625" style="1" customWidth="1"/>
    <col min="1040" max="1040" width="15.09765625" style="1" customWidth="1"/>
    <col min="1041" max="1042" width="10.8984375" style="1" customWidth="1"/>
    <col min="1043" max="1055" width="15.09765625" style="1" customWidth="1"/>
    <col min="1056" max="1284" width="8.59765625" style="1"/>
    <col min="1285" max="1285" width="18" style="1" customWidth="1"/>
    <col min="1286" max="1286" width="10.8984375" style="1" customWidth="1"/>
    <col min="1287" max="1287" width="10.8984375" style="1" bestFit="1" customWidth="1"/>
    <col min="1288" max="1288" width="18" style="1" customWidth="1"/>
    <col min="1289" max="1290" width="10.8984375" style="1" customWidth="1"/>
    <col min="1291" max="1291" width="8.59765625" style="1"/>
    <col min="1292" max="1292" width="22.09765625" style="1" bestFit="1" customWidth="1"/>
    <col min="1293" max="1294" width="10.8984375" style="1" customWidth="1"/>
    <col min="1295" max="1295" width="8.09765625" style="1" customWidth="1"/>
    <col min="1296" max="1296" width="15.09765625" style="1" customWidth="1"/>
    <col min="1297" max="1298" width="10.8984375" style="1" customWidth="1"/>
    <col min="1299" max="1311" width="15.09765625" style="1" customWidth="1"/>
    <col min="1312" max="1540" width="8.59765625" style="1"/>
    <col min="1541" max="1541" width="18" style="1" customWidth="1"/>
    <col min="1542" max="1542" width="10.8984375" style="1" customWidth="1"/>
    <col min="1543" max="1543" width="10.8984375" style="1" bestFit="1" customWidth="1"/>
    <col min="1544" max="1544" width="18" style="1" customWidth="1"/>
    <col min="1545" max="1546" width="10.8984375" style="1" customWidth="1"/>
    <col min="1547" max="1547" width="8.59765625" style="1"/>
    <col min="1548" max="1548" width="22.09765625" style="1" bestFit="1" customWidth="1"/>
    <col min="1549" max="1550" width="10.8984375" style="1" customWidth="1"/>
    <col min="1551" max="1551" width="8.09765625" style="1" customWidth="1"/>
    <col min="1552" max="1552" width="15.09765625" style="1" customWidth="1"/>
    <col min="1553" max="1554" width="10.8984375" style="1" customWidth="1"/>
    <col min="1555" max="1567" width="15.09765625" style="1" customWidth="1"/>
    <col min="1568" max="1796" width="8.59765625" style="1"/>
    <col min="1797" max="1797" width="18" style="1" customWidth="1"/>
    <col min="1798" max="1798" width="10.8984375" style="1" customWidth="1"/>
    <col min="1799" max="1799" width="10.8984375" style="1" bestFit="1" customWidth="1"/>
    <col min="1800" max="1800" width="18" style="1" customWidth="1"/>
    <col min="1801" max="1802" width="10.8984375" style="1" customWidth="1"/>
    <col min="1803" max="1803" width="8.59765625" style="1"/>
    <col min="1804" max="1804" width="22.09765625" style="1" bestFit="1" customWidth="1"/>
    <col min="1805" max="1806" width="10.8984375" style="1" customWidth="1"/>
    <col min="1807" max="1807" width="8.09765625" style="1" customWidth="1"/>
    <col min="1808" max="1808" width="15.09765625" style="1" customWidth="1"/>
    <col min="1809" max="1810" width="10.8984375" style="1" customWidth="1"/>
    <col min="1811" max="1823" width="15.09765625" style="1" customWidth="1"/>
    <col min="1824" max="2052" width="8.59765625" style="1"/>
    <col min="2053" max="2053" width="18" style="1" customWidth="1"/>
    <col min="2054" max="2054" width="10.8984375" style="1" customWidth="1"/>
    <col min="2055" max="2055" width="10.8984375" style="1" bestFit="1" customWidth="1"/>
    <col min="2056" max="2056" width="18" style="1" customWidth="1"/>
    <col min="2057" max="2058" width="10.8984375" style="1" customWidth="1"/>
    <col min="2059" max="2059" width="8.59765625" style="1"/>
    <col min="2060" max="2060" width="22.09765625" style="1" bestFit="1" customWidth="1"/>
    <col min="2061" max="2062" width="10.8984375" style="1" customWidth="1"/>
    <col min="2063" max="2063" width="8.09765625" style="1" customWidth="1"/>
    <col min="2064" max="2064" width="15.09765625" style="1" customWidth="1"/>
    <col min="2065" max="2066" width="10.8984375" style="1" customWidth="1"/>
    <col min="2067" max="2079" width="15.09765625" style="1" customWidth="1"/>
    <col min="2080" max="2308" width="8.59765625" style="1"/>
    <col min="2309" max="2309" width="18" style="1" customWidth="1"/>
    <col min="2310" max="2310" width="10.8984375" style="1" customWidth="1"/>
    <col min="2311" max="2311" width="10.8984375" style="1" bestFit="1" customWidth="1"/>
    <col min="2312" max="2312" width="18" style="1" customWidth="1"/>
    <col min="2313" max="2314" width="10.8984375" style="1" customWidth="1"/>
    <col min="2315" max="2315" width="8.59765625" style="1"/>
    <col min="2316" max="2316" width="22.09765625" style="1" bestFit="1" customWidth="1"/>
    <col min="2317" max="2318" width="10.8984375" style="1" customWidth="1"/>
    <col min="2319" max="2319" width="8.09765625" style="1" customWidth="1"/>
    <col min="2320" max="2320" width="15.09765625" style="1" customWidth="1"/>
    <col min="2321" max="2322" width="10.8984375" style="1" customWidth="1"/>
    <col min="2323" max="2335" width="15.09765625" style="1" customWidth="1"/>
    <col min="2336" max="2564" width="8.59765625" style="1"/>
    <col min="2565" max="2565" width="18" style="1" customWidth="1"/>
    <col min="2566" max="2566" width="10.8984375" style="1" customWidth="1"/>
    <col min="2567" max="2567" width="10.8984375" style="1" bestFit="1" customWidth="1"/>
    <col min="2568" max="2568" width="18" style="1" customWidth="1"/>
    <col min="2569" max="2570" width="10.8984375" style="1" customWidth="1"/>
    <col min="2571" max="2571" width="8.59765625" style="1"/>
    <col min="2572" max="2572" width="22.09765625" style="1" bestFit="1" customWidth="1"/>
    <col min="2573" max="2574" width="10.8984375" style="1" customWidth="1"/>
    <col min="2575" max="2575" width="8.09765625" style="1" customWidth="1"/>
    <col min="2576" max="2576" width="15.09765625" style="1" customWidth="1"/>
    <col min="2577" max="2578" width="10.8984375" style="1" customWidth="1"/>
    <col min="2579" max="2591" width="15.09765625" style="1" customWidth="1"/>
    <col min="2592" max="2820" width="8.59765625" style="1"/>
    <col min="2821" max="2821" width="18" style="1" customWidth="1"/>
    <col min="2822" max="2822" width="10.8984375" style="1" customWidth="1"/>
    <col min="2823" max="2823" width="10.8984375" style="1" bestFit="1" customWidth="1"/>
    <col min="2824" max="2824" width="18" style="1" customWidth="1"/>
    <col min="2825" max="2826" width="10.8984375" style="1" customWidth="1"/>
    <col min="2827" max="2827" width="8.59765625" style="1"/>
    <col min="2828" max="2828" width="22.09765625" style="1" bestFit="1" customWidth="1"/>
    <col min="2829" max="2830" width="10.8984375" style="1" customWidth="1"/>
    <col min="2831" max="2831" width="8.09765625" style="1" customWidth="1"/>
    <col min="2832" max="2832" width="15.09765625" style="1" customWidth="1"/>
    <col min="2833" max="2834" width="10.8984375" style="1" customWidth="1"/>
    <col min="2835" max="2847" width="15.09765625" style="1" customWidth="1"/>
    <col min="2848" max="3076" width="8.59765625" style="1"/>
    <col min="3077" max="3077" width="18" style="1" customWidth="1"/>
    <col min="3078" max="3078" width="10.8984375" style="1" customWidth="1"/>
    <col min="3079" max="3079" width="10.8984375" style="1" bestFit="1" customWidth="1"/>
    <col min="3080" max="3080" width="18" style="1" customWidth="1"/>
    <col min="3081" max="3082" width="10.8984375" style="1" customWidth="1"/>
    <col min="3083" max="3083" width="8.59765625" style="1"/>
    <col min="3084" max="3084" width="22.09765625" style="1" bestFit="1" customWidth="1"/>
    <col min="3085" max="3086" width="10.8984375" style="1" customWidth="1"/>
    <col min="3087" max="3087" width="8.09765625" style="1" customWidth="1"/>
    <col min="3088" max="3088" width="15.09765625" style="1" customWidth="1"/>
    <col min="3089" max="3090" width="10.8984375" style="1" customWidth="1"/>
    <col min="3091" max="3103" width="15.09765625" style="1" customWidth="1"/>
    <col min="3104" max="3332" width="8.59765625" style="1"/>
    <col min="3333" max="3333" width="18" style="1" customWidth="1"/>
    <col min="3334" max="3334" width="10.8984375" style="1" customWidth="1"/>
    <col min="3335" max="3335" width="10.8984375" style="1" bestFit="1" customWidth="1"/>
    <col min="3336" max="3336" width="18" style="1" customWidth="1"/>
    <col min="3337" max="3338" width="10.8984375" style="1" customWidth="1"/>
    <col min="3339" max="3339" width="8.59765625" style="1"/>
    <col min="3340" max="3340" width="22.09765625" style="1" bestFit="1" customWidth="1"/>
    <col min="3341" max="3342" width="10.8984375" style="1" customWidth="1"/>
    <col min="3343" max="3343" width="8.09765625" style="1" customWidth="1"/>
    <col min="3344" max="3344" width="15.09765625" style="1" customWidth="1"/>
    <col min="3345" max="3346" width="10.8984375" style="1" customWidth="1"/>
    <col min="3347" max="3359" width="15.09765625" style="1" customWidth="1"/>
    <col min="3360" max="3588" width="8.59765625" style="1"/>
    <col min="3589" max="3589" width="18" style="1" customWidth="1"/>
    <col min="3590" max="3590" width="10.8984375" style="1" customWidth="1"/>
    <col min="3591" max="3591" width="10.8984375" style="1" bestFit="1" customWidth="1"/>
    <col min="3592" max="3592" width="18" style="1" customWidth="1"/>
    <col min="3593" max="3594" width="10.8984375" style="1" customWidth="1"/>
    <col min="3595" max="3595" width="8.59765625" style="1"/>
    <col min="3596" max="3596" width="22.09765625" style="1" bestFit="1" customWidth="1"/>
    <col min="3597" max="3598" width="10.8984375" style="1" customWidth="1"/>
    <col min="3599" max="3599" width="8.09765625" style="1" customWidth="1"/>
    <col min="3600" max="3600" width="15.09765625" style="1" customWidth="1"/>
    <col min="3601" max="3602" width="10.8984375" style="1" customWidth="1"/>
    <col min="3603" max="3615" width="15.09765625" style="1" customWidth="1"/>
    <col min="3616" max="3844" width="8.59765625" style="1"/>
    <col min="3845" max="3845" width="18" style="1" customWidth="1"/>
    <col min="3846" max="3846" width="10.8984375" style="1" customWidth="1"/>
    <col min="3847" max="3847" width="10.8984375" style="1" bestFit="1" customWidth="1"/>
    <col min="3848" max="3848" width="18" style="1" customWidth="1"/>
    <col min="3849" max="3850" width="10.8984375" style="1" customWidth="1"/>
    <col min="3851" max="3851" width="8.59765625" style="1"/>
    <col min="3852" max="3852" width="22.09765625" style="1" bestFit="1" customWidth="1"/>
    <col min="3853" max="3854" width="10.8984375" style="1" customWidth="1"/>
    <col min="3855" max="3855" width="8.09765625" style="1" customWidth="1"/>
    <col min="3856" max="3856" width="15.09765625" style="1" customWidth="1"/>
    <col min="3857" max="3858" width="10.8984375" style="1" customWidth="1"/>
    <col min="3859" max="3871" width="15.09765625" style="1" customWidth="1"/>
    <col min="3872" max="4100" width="8.59765625" style="1"/>
    <col min="4101" max="4101" width="18" style="1" customWidth="1"/>
    <col min="4102" max="4102" width="10.8984375" style="1" customWidth="1"/>
    <col min="4103" max="4103" width="10.8984375" style="1" bestFit="1" customWidth="1"/>
    <col min="4104" max="4104" width="18" style="1" customWidth="1"/>
    <col min="4105" max="4106" width="10.8984375" style="1" customWidth="1"/>
    <col min="4107" max="4107" width="8.59765625" style="1"/>
    <col min="4108" max="4108" width="22.09765625" style="1" bestFit="1" customWidth="1"/>
    <col min="4109" max="4110" width="10.8984375" style="1" customWidth="1"/>
    <col min="4111" max="4111" width="8.09765625" style="1" customWidth="1"/>
    <col min="4112" max="4112" width="15.09765625" style="1" customWidth="1"/>
    <col min="4113" max="4114" width="10.8984375" style="1" customWidth="1"/>
    <col min="4115" max="4127" width="15.09765625" style="1" customWidth="1"/>
    <col min="4128" max="4356" width="8.59765625" style="1"/>
    <col min="4357" max="4357" width="18" style="1" customWidth="1"/>
    <col min="4358" max="4358" width="10.8984375" style="1" customWidth="1"/>
    <col min="4359" max="4359" width="10.8984375" style="1" bestFit="1" customWidth="1"/>
    <col min="4360" max="4360" width="18" style="1" customWidth="1"/>
    <col min="4361" max="4362" width="10.8984375" style="1" customWidth="1"/>
    <col min="4363" max="4363" width="8.59765625" style="1"/>
    <col min="4364" max="4364" width="22.09765625" style="1" bestFit="1" customWidth="1"/>
    <col min="4365" max="4366" width="10.8984375" style="1" customWidth="1"/>
    <col min="4367" max="4367" width="8.09765625" style="1" customWidth="1"/>
    <col min="4368" max="4368" width="15.09765625" style="1" customWidth="1"/>
    <col min="4369" max="4370" width="10.8984375" style="1" customWidth="1"/>
    <col min="4371" max="4383" width="15.09765625" style="1" customWidth="1"/>
    <col min="4384" max="4612" width="8.59765625" style="1"/>
    <col min="4613" max="4613" width="18" style="1" customWidth="1"/>
    <col min="4614" max="4614" width="10.8984375" style="1" customWidth="1"/>
    <col min="4615" max="4615" width="10.8984375" style="1" bestFit="1" customWidth="1"/>
    <col min="4616" max="4616" width="18" style="1" customWidth="1"/>
    <col min="4617" max="4618" width="10.8984375" style="1" customWidth="1"/>
    <col min="4619" max="4619" width="8.59765625" style="1"/>
    <col min="4620" max="4620" width="22.09765625" style="1" bestFit="1" customWidth="1"/>
    <col min="4621" max="4622" width="10.8984375" style="1" customWidth="1"/>
    <col min="4623" max="4623" width="8.09765625" style="1" customWidth="1"/>
    <col min="4624" max="4624" width="15.09765625" style="1" customWidth="1"/>
    <col min="4625" max="4626" width="10.8984375" style="1" customWidth="1"/>
    <col min="4627" max="4639" width="15.09765625" style="1" customWidth="1"/>
    <col min="4640" max="4868" width="8.59765625" style="1"/>
    <col min="4869" max="4869" width="18" style="1" customWidth="1"/>
    <col min="4870" max="4870" width="10.8984375" style="1" customWidth="1"/>
    <col min="4871" max="4871" width="10.8984375" style="1" bestFit="1" customWidth="1"/>
    <col min="4872" max="4872" width="18" style="1" customWidth="1"/>
    <col min="4873" max="4874" width="10.8984375" style="1" customWidth="1"/>
    <col min="4875" max="4875" width="8.59765625" style="1"/>
    <col min="4876" max="4876" width="22.09765625" style="1" bestFit="1" customWidth="1"/>
    <col min="4877" max="4878" width="10.8984375" style="1" customWidth="1"/>
    <col min="4879" max="4879" width="8.09765625" style="1" customWidth="1"/>
    <col min="4880" max="4880" width="15.09765625" style="1" customWidth="1"/>
    <col min="4881" max="4882" width="10.8984375" style="1" customWidth="1"/>
    <col min="4883" max="4895" width="15.09765625" style="1" customWidth="1"/>
    <col min="4896" max="5124" width="8.59765625" style="1"/>
    <col min="5125" max="5125" width="18" style="1" customWidth="1"/>
    <col min="5126" max="5126" width="10.8984375" style="1" customWidth="1"/>
    <col min="5127" max="5127" width="10.8984375" style="1" bestFit="1" customWidth="1"/>
    <col min="5128" max="5128" width="18" style="1" customWidth="1"/>
    <col min="5129" max="5130" width="10.8984375" style="1" customWidth="1"/>
    <col min="5131" max="5131" width="8.59765625" style="1"/>
    <col min="5132" max="5132" width="22.09765625" style="1" bestFit="1" customWidth="1"/>
    <col min="5133" max="5134" width="10.8984375" style="1" customWidth="1"/>
    <col min="5135" max="5135" width="8.09765625" style="1" customWidth="1"/>
    <col min="5136" max="5136" width="15.09765625" style="1" customWidth="1"/>
    <col min="5137" max="5138" width="10.8984375" style="1" customWidth="1"/>
    <col min="5139" max="5151" width="15.09765625" style="1" customWidth="1"/>
    <col min="5152" max="5380" width="8.59765625" style="1"/>
    <col min="5381" max="5381" width="18" style="1" customWidth="1"/>
    <col min="5382" max="5382" width="10.8984375" style="1" customWidth="1"/>
    <col min="5383" max="5383" width="10.8984375" style="1" bestFit="1" customWidth="1"/>
    <col min="5384" max="5384" width="18" style="1" customWidth="1"/>
    <col min="5385" max="5386" width="10.8984375" style="1" customWidth="1"/>
    <col min="5387" max="5387" width="8.59765625" style="1"/>
    <col min="5388" max="5388" width="22.09765625" style="1" bestFit="1" customWidth="1"/>
    <col min="5389" max="5390" width="10.8984375" style="1" customWidth="1"/>
    <col min="5391" max="5391" width="8.09765625" style="1" customWidth="1"/>
    <col min="5392" max="5392" width="15.09765625" style="1" customWidth="1"/>
    <col min="5393" max="5394" width="10.8984375" style="1" customWidth="1"/>
    <col min="5395" max="5407" width="15.09765625" style="1" customWidth="1"/>
    <col min="5408" max="5636" width="8.59765625" style="1"/>
    <col min="5637" max="5637" width="18" style="1" customWidth="1"/>
    <col min="5638" max="5638" width="10.8984375" style="1" customWidth="1"/>
    <col min="5639" max="5639" width="10.8984375" style="1" bestFit="1" customWidth="1"/>
    <col min="5640" max="5640" width="18" style="1" customWidth="1"/>
    <col min="5641" max="5642" width="10.8984375" style="1" customWidth="1"/>
    <col min="5643" max="5643" width="8.59765625" style="1"/>
    <col min="5644" max="5644" width="22.09765625" style="1" bestFit="1" customWidth="1"/>
    <col min="5645" max="5646" width="10.8984375" style="1" customWidth="1"/>
    <col min="5647" max="5647" width="8.09765625" style="1" customWidth="1"/>
    <col min="5648" max="5648" width="15.09765625" style="1" customWidth="1"/>
    <col min="5649" max="5650" width="10.8984375" style="1" customWidth="1"/>
    <col min="5651" max="5663" width="15.09765625" style="1" customWidth="1"/>
    <col min="5664" max="5892" width="8.59765625" style="1"/>
    <col min="5893" max="5893" width="18" style="1" customWidth="1"/>
    <col min="5894" max="5894" width="10.8984375" style="1" customWidth="1"/>
    <col min="5895" max="5895" width="10.8984375" style="1" bestFit="1" customWidth="1"/>
    <col min="5896" max="5896" width="18" style="1" customWidth="1"/>
    <col min="5897" max="5898" width="10.8984375" style="1" customWidth="1"/>
    <col min="5899" max="5899" width="8.59765625" style="1"/>
    <col min="5900" max="5900" width="22.09765625" style="1" bestFit="1" customWidth="1"/>
    <col min="5901" max="5902" width="10.8984375" style="1" customWidth="1"/>
    <col min="5903" max="5903" width="8.09765625" style="1" customWidth="1"/>
    <col min="5904" max="5904" width="15.09765625" style="1" customWidth="1"/>
    <col min="5905" max="5906" width="10.8984375" style="1" customWidth="1"/>
    <col min="5907" max="5919" width="15.09765625" style="1" customWidth="1"/>
    <col min="5920" max="6148" width="8.59765625" style="1"/>
    <col min="6149" max="6149" width="18" style="1" customWidth="1"/>
    <col min="6150" max="6150" width="10.8984375" style="1" customWidth="1"/>
    <col min="6151" max="6151" width="10.8984375" style="1" bestFit="1" customWidth="1"/>
    <col min="6152" max="6152" width="18" style="1" customWidth="1"/>
    <col min="6153" max="6154" width="10.8984375" style="1" customWidth="1"/>
    <col min="6155" max="6155" width="8.59765625" style="1"/>
    <col min="6156" max="6156" width="22.09765625" style="1" bestFit="1" customWidth="1"/>
    <col min="6157" max="6158" width="10.8984375" style="1" customWidth="1"/>
    <col min="6159" max="6159" width="8.09765625" style="1" customWidth="1"/>
    <col min="6160" max="6160" width="15.09765625" style="1" customWidth="1"/>
    <col min="6161" max="6162" width="10.8984375" style="1" customWidth="1"/>
    <col min="6163" max="6175" width="15.09765625" style="1" customWidth="1"/>
    <col min="6176" max="6404" width="8.59765625" style="1"/>
    <col min="6405" max="6405" width="18" style="1" customWidth="1"/>
    <col min="6406" max="6406" width="10.8984375" style="1" customWidth="1"/>
    <col min="6407" max="6407" width="10.8984375" style="1" bestFit="1" customWidth="1"/>
    <col min="6408" max="6408" width="18" style="1" customWidth="1"/>
    <col min="6409" max="6410" width="10.8984375" style="1" customWidth="1"/>
    <col min="6411" max="6411" width="8.59765625" style="1"/>
    <col min="6412" max="6412" width="22.09765625" style="1" bestFit="1" customWidth="1"/>
    <col min="6413" max="6414" width="10.8984375" style="1" customWidth="1"/>
    <col min="6415" max="6415" width="8.09765625" style="1" customWidth="1"/>
    <col min="6416" max="6416" width="15.09765625" style="1" customWidth="1"/>
    <col min="6417" max="6418" width="10.8984375" style="1" customWidth="1"/>
    <col min="6419" max="6431" width="15.09765625" style="1" customWidth="1"/>
    <col min="6432" max="6660" width="8.59765625" style="1"/>
    <col min="6661" max="6661" width="18" style="1" customWidth="1"/>
    <col min="6662" max="6662" width="10.8984375" style="1" customWidth="1"/>
    <col min="6663" max="6663" width="10.8984375" style="1" bestFit="1" customWidth="1"/>
    <col min="6664" max="6664" width="18" style="1" customWidth="1"/>
    <col min="6665" max="6666" width="10.8984375" style="1" customWidth="1"/>
    <col min="6667" max="6667" width="8.59765625" style="1"/>
    <col min="6668" max="6668" width="22.09765625" style="1" bestFit="1" customWidth="1"/>
    <col min="6669" max="6670" width="10.8984375" style="1" customWidth="1"/>
    <col min="6671" max="6671" width="8.09765625" style="1" customWidth="1"/>
    <col min="6672" max="6672" width="15.09765625" style="1" customWidth="1"/>
    <col min="6673" max="6674" width="10.8984375" style="1" customWidth="1"/>
    <col min="6675" max="6687" width="15.09765625" style="1" customWidth="1"/>
    <col min="6688" max="6916" width="8.59765625" style="1"/>
    <col min="6917" max="6917" width="18" style="1" customWidth="1"/>
    <col min="6918" max="6918" width="10.8984375" style="1" customWidth="1"/>
    <col min="6919" max="6919" width="10.8984375" style="1" bestFit="1" customWidth="1"/>
    <col min="6920" max="6920" width="18" style="1" customWidth="1"/>
    <col min="6921" max="6922" width="10.8984375" style="1" customWidth="1"/>
    <col min="6923" max="6923" width="8.59765625" style="1"/>
    <col min="6924" max="6924" width="22.09765625" style="1" bestFit="1" customWidth="1"/>
    <col min="6925" max="6926" width="10.8984375" style="1" customWidth="1"/>
    <col min="6927" max="6927" width="8.09765625" style="1" customWidth="1"/>
    <col min="6928" max="6928" width="15.09765625" style="1" customWidth="1"/>
    <col min="6929" max="6930" width="10.8984375" style="1" customWidth="1"/>
    <col min="6931" max="6943" width="15.09765625" style="1" customWidth="1"/>
    <col min="6944" max="7172" width="8.59765625" style="1"/>
    <col min="7173" max="7173" width="18" style="1" customWidth="1"/>
    <col min="7174" max="7174" width="10.8984375" style="1" customWidth="1"/>
    <col min="7175" max="7175" width="10.8984375" style="1" bestFit="1" customWidth="1"/>
    <col min="7176" max="7176" width="18" style="1" customWidth="1"/>
    <col min="7177" max="7178" width="10.8984375" style="1" customWidth="1"/>
    <col min="7179" max="7179" width="8.59765625" style="1"/>
    <col min="7180" max="7180" width="22.09765625" style="1" bestFit="1" customWidth="1"/>
    <col min="7181" max="7182" width="10.8984375" style="1" customWidth="1"/>
    <col min="7183" max="7183" width="8.09765625" style="1" customWidth="1"/>
    <col min="7184" max="7184" width="15.09765625" style="1" customWidth="1"/>
    <col min="7185" max="7186" width="10.8984375" style="1" customWidth="1"/>
    <col min="7187" max="7199" width="15.09765625" style="1" customWidth="1"/>
    <col min="7200" max="7428" width="8.59765625" style="1"/>
    <col min="7429" max="7429" width="18" style="1" customWidth="1"/>
    <col min="7430" max="7430" width="10.8984375" style="1" customWidth="1"/>
    <col min="7431" max="7431" width="10.8984375" style="1" bestFit="1" customWidth="1"/>
    <col min="7432" max="7432" width="18" style="1" customWidth="1"/>
    <col min="7433" max="7434" width="10.8984375" style="1" customWidth="1"/>
    <col min="7435" max="7435" width="8.59765625" style="1"/>
    <col min="7436" max="7436" width="22.09765625" style="1" bestFit="1" customWidth="1"/>
    <col min="7437" max="7438" width="10.8984375" style="1" customWidth="1"/>
    <col min="7439" max="7439" width="8.09765625" style="1" customWidth="1"/>
    <col min="7440" max="7440" width="15.09765625" style="1" customWidth="1"/>
    <col min="7441" max="7442" width="10.8984375" style="1" customWidth="1"/>
    <col min="7443" max="7455" width="15.09765625" style="1" customWidth="1"/>
    <col min="7456" max="7684" width="8.59765625" style="1"/>
    <col min="7685" max="7685" width="18" style="1" customWidth="1"/>
    <col min="7686" max="7686" width="10.8984375" style="1" customWidth="1"/>
    <col min="7687" max="7687" width="10.8984375" style="1" bestFit="1" customWidth="1"/>
    <col min="7688" max="7688" width="18" style="1" customWidth="1"/>
    <col min="7689" max="7690" width="10.8984375" style="1" customWidth="1"/>
    <col min="7691" max="7691" width="8.59765625" style="1"/>
    <col min="7692" max="7692" width="22.09765625" style="1" bestFit="1" customWidth="1"/>
    <col min="7693" max="7694" width="10.8984375" style="1" customWidth="1"/>
    <col min="7695" max="7695" width="8.09765625" style="1" customWidth="1"/>
    <col min="7696" max="7696" width="15.09765625" style="1" customWidth="1"/>
    <col min="7697" max="7698" width="10.8984375" style="1" customWidth="1"/>
    <col min="7699" max="7711" width="15.09765625" style="1" customWidth="1"/>
    <col min="7712" max="7940" width="8.59765625" style="1"/>
    <col min="7941" max="7941" width="18" style="1" customWidth="1"/>
    <col min="7942" max="7942" width="10.8984375" style="1" customWidth="1"/>
    <col min="7943" max="7943" width="10.8984375" style="1" bestFit="1" customWidth="1"/>
    <col min="7944" max="7944" width="18" style="1" customWidth="1"/>
    <col min="7945" max="7946" width="10.8984375" style="1" customWidth="1"/>
    <col min="7947" max="7947" width="8.59765625" style="1"/>
    <col min="7948" max="7948" width="22.09765625" style="1" bestFit="1" customWidth="1"/>
    <col min="7949" max="7950" width="10.8984375" style="1" customWidth="1"/>
    <col min="7951" max="7951" width="8.09765625" style="1" customWidth="1"/>
    <col min="7952" max="7952" width="15.09765625" style="1" customWidth="1"/>
    <col min="7953" max="7954" width="10.8984375" style="1" customWidth="1"/>
    <col min="7955" max="7967" width="15.09765625" style="1" customWidth="1"/>
    <col min="7968" max="8196" width="8.59765625" style="1"/>
    <col min="8197" max="8197" width="18" style="1" customWidth="1"/>
    <col min="8198" max="8198" width="10.8984375" style="1" customWidth="1"/>
    <col min="8199" max="8199" width="10.8984375" style="1" bestFit="1" customWidth="1"/>
    <col min="8200" max="8200" width="18" style="1" customWidth="1"/>
    <col min="8201" max="8202" width="10.8984375" style="1" customWidth="1"/>
    <col min="8203" max="8203" width="8.59765625" style="1"/>
    <col min="8204" max="8204" width="22.09765625" style="1" bestFit="1" customWidth="1"/>
    <col min="8205" max="8206" width="10.8984375" style="1" customWidth="1"/>
    <col min="8207" max="8207" width="8.09765625" style="1" customWidth="1"/>
    <col min="8208" max="8208" width="15.09765625" style="1" customWidth="1"/>
    <col min="8209" max="8210" width="10.8984375" style="1" customWidth="1"/>
    <col min="8211" max="8223" width="15.09765625" style="1" customWidth="1"/>
    <col min="8224" max="8452" width="8.59765625" style="1"/>
    <col min="8453" max="8453" width="18" style="1" customWidth="1"/>
    <col min="8454" max="8454" width="10.8984375" style="1" customWidth="1"/>
    <col min="8455" max="8455" width="10.8984375" style="1" bestFit="1" customWidth="1"/>
    <col min="8456" max="8456" width="18" style="1" customWidth="1"/>
    <col min="8457" max="8458" width="10.8984375" style="1" customWidth="1"/>
    <col min="8459" max="8459" width="8.59765625" style="1"/>
    <col min="8460" max="8460" width="22.09765625" style="1" bestFit="1" customWidth="1"/>
    <col min="8461" max="8462" width="10.8984375" style="1" customWidth="1"/>
    <col min="8463" max="8463" width="8.09765625" style="1" customWidth="1"/>
    <col min="8464" max="8464" width="15.09765625" style="1" customWidth="1"/>
    <col min="8465" max="8466" width="10.8984375" style="1" customWidth="1"/>
    <col min="8467" max="8479" width="15.09765625" style="1" customWidth="1"/>
    <col min="8480" max="8708" width="8.59765625" style="1"/>
    <col min="8709" max="8709" width="18" style="1" customWidth="1"/>
    <col min="8710" max="8710" width="10.8984375" style="1" customWidth="1"/>
    <col min="8711" max="8711" width="10.8984375" style="1" bestFit="1" customWidth="1"/>
    <col min="8712" max="8712" width="18" style="1" customWidth="1"/>
    <col min="8713" max="8714" width="10.8984375" style="1" customWidth="1"/>
    <col min="8715" max="8715" width="8.59765625" style="1"/>
    <col min="8716" max="8716" width="22.09765625" style="1" bestFit="1" customWidth="1"/>
    <col min="8717" max="8718" width="10.8984375" style="1" customWidth="1"/>
    <col min="8719" max="8719" width="8.09765625" style="1" customWidth="1"/>
    <col min="8720" max="8720" width="15.09765625" style="1" customWidth="1"/>
    <col min="8721" max="8722" width="10.8984375" style="1" customWidth="1"/>
    <col min="8723" max="8735" width="15.09765625" style="1" customWidth="1"/>
    <col min="8736" max="8964" width="8.59765625" style="1"/>
    <col min="8965" max="8965" width="18" style="1" customWidth="1"/>
    <col min="8966" max="8966" width="10.8984375" style="1" customWidth="1"/>
    <col min="8967" max="8967" width="10.8984375" style="1" bestFit="1" customWidth="1"/>
    <col min="8968" max="8968" width="18" style="1" customWidth="1"/>
    <col min="8969" max="8970" width="10.8984375" style="1" customWidth="1"/>
    <col min="8971" max="8971" width="8.59765625" style="1"/>
    <col min="8972" max="8972" width="22.09765625" style="1" bestFit="1" customWidth="1"/>
    <col min="8973" max="8974" width="10.8984375" style="1" customWidth="1"/>
    <col min="8975" max="8975" width="8.09765625" style="1" customWidth="1"/>
    <col min="8976" max="8976" width="15.09765625" style="1" customWidth="1"/>
    <col min="8977" max="8978" width="10.8984375" style="1" customWidth="1"/>
    <col min="8979" max="8991" width="15.09765625" style="1" customWidth="1"/>
    <col min="8992" max="9220" width="8.59765625" style="1"/>
    <col min="9221" max="9221" width="18" style="1" customWidth="1"/>
    <col min="9222" max="9222" width="10.8984375" style="1" customWidth="1"/>
    <col min="9223" max="9223" width="10.8984375" style="1" bestFit="1" customWidth="1"/>
    <col min="9224" max="9224" width="18" style="1" customWidth="1"/>
    <col min="9225" max="9226" width="10.8984375" style="1" customWidth="1"/>
    <col min="9227" max="9227" width="8.59765625" style="1"/>
    <col min="9228" max="9228" width="22.09765625" style="1" bestFit="1" customWidth="1"/>
    <col min="9229" max="9230" width="10.8984375" style="1" customWidth="1"/>
    <col min="9231" max="9231" width="8.09765625" style="1" customWidth="1"/>
    <col min="9232" max="9232" width="15.09765625" style="1" customWidth="1"/>
    <col min="9233" max="9234" width="10.8984375" style="1" customWidth="1"/>
    <col min="9235" max="9247" width="15.09765625" style="1" customWidth="1"/>
    <col min="9248" max="9476" width="8.59765625" style="1"/>
    <col min="9477" max="9477" width="18" style="1" customWidth="1"/>
    <col min="9478" max="9478" width="10.8984375" style="1" customWidth="1"/>
    <col min="9479" max="9479" width="10.8984375" style="1" bestFit="1" customWidth="1"/>
    <col min="9480" max="9480" width="18" style="1" customWidth="1"/>
    <col min="9481" max="9482" width="10.8984375" style="1" customWidth="1"/>
    <col min="9483" max="9483" width="8.59765625" style="1"/>
    <col min="9484" max="9484" width="22.09765625" style="1" bestFit="1" customWidth="1"/>
    <col min="9485" max="9486" width="10.8984375" style="1" customWidth="1"/>
    <col min="9487" max="9487" width="8.09765625" style="1" customWidth="1"/>
    <col min="9488" max="9488" width="15.09765625" style="1" customWidth="1"/>
    <col min="9489" max="9490" width="10.8984375" style="1" customWidth="1"/>
    <col min="9491" max="9503" width="15.09765625" style="1" customWidth="1"/>
    <col min="9504" max="9732" width="8.59765625" style="1"/>
    <col min="9733" max="9733" width="18" style="1" customWidth="1"/>
    <col min="9734" max="9734" width="10.8984375" style="1" customWidth="1"/>
    <col min="9735" max="9735" width="10.8984375" style="1" bestFit="1" customWidth="1"/>
    <col min="9736" max="9736" width="18" style="1" customWidth="1"/>
    <col min="9737" max="9738" width="10.8984375" style="1" customWidth="1"/>
    <col min="9739" max="9739" width="8.59765625" style="1"/>
    <col min="9740" max="9740" width="22.09765625" style="1" bestFit="1" customWidth="1"/>
    <col min="9741" max="9742" width="10.8984375" style="1" customWidth="1"/>
    <col min="9743" max="9743" width="8.09765625" style="1" customWidth="1"/>
    <col min="9744" max="9744" width="15.09765625" style="1" customWidth="1"/>
    <col min="9745" max="9746" width="10.8984375" style="1" customWidth="1"/>
    <col min="9747" max="9759" width="15.09765625" style="1" customWidth="1"/>
    <col min="9760" max="9988" width="8.59765625" style="1"/>
    <col min="9989" max="9989" width="18" style="1" customWidth="1"/>
    <col min="9990" max="9990" width="10.8984375" style="1" customWidth="1"/>
    <col min="9991" max="9991" width="10.8984375" style="1" bestFit="1" customWidth="1"/>
    <col min="9992" max="9992" width="18" style="1" customWidth="1"/>
    <col min="9993" max="9994" width="10.8984375" style="1" customWidth="1"/>
    <col min="9995" max="9995" width="8.59765625" style="1"/>
    <col min="9996" max="9996" width="22.09765625" style="1" bestFit="1" customWidth="1"/>
    <col min="9997" max="9998" width="10.8984375" style="1" customWidth="1"/>
    <col min="9999" max="9999" width="8.09765625" style="1" customWidth="1"/>
    <col min="10000" max="10000" width="15.09765625" style="1" customWidth="1"/>
    <col min="10001" max="10002" width="10.8984375" style="1" customWidth="1"/>
    <col min="10003" max="10015" width="15.09765625" style="1" customWidth="1"/>
    <col min="10016" max="10244" width="8.59765625" style="1"/>
    <col min="10245" max="10245" width="18" style="1" customWidth="1"/>
    <col min="10246" max="10246" width="10.8984375" style="1" customWidth="1"/>
    <col min="10247" max="10247" width="10.8984375" style="1" bestFit="1" customWidth="1"/>
    <col min="10248" max="10248" width="18" style="1" customWidth="1"/>
    <col min="10249" max="10250" width="10.8984375" style="1" customWidth="1"/>
    <col min="10251" max="10251" width="8.59765625" style="1"/>
    <col min="10252" max="10252" width="22.09765625" style="1" bestFit="1" customWidth="1"/>
    <col min="10253" max="10254" width="10.8984375" style="1" customWidth="1"/>
    <col min="10255" max="10255" width="8.09765625" style="1" customWidth="1"/>
    <col min="10256" max="10256" width="15.09765625" style="1" customWidth="1"/>
    <col min="10257" max="10258" width="10.8984375" style="1" customWidth="1"/>
    <col min="10259" max="10271" width="15.09765625" style="1" customWidth="1"/>
    <col min="10272" max="10500" width="8.59765625" style="1"/>
    <col min="10501" max="10501" width="18" style="1" customWidth="1"/>
    <col min="10502" max="10502" width="10.8984375" style="1" customWidth="1"/>
    <col min="10503" max="10503" width="10.8984375" style="1" bestFit="1" customWidth="1"/>
    <col min="10504" max="10504" width="18" style="1" customWidth="1"/>
    <col min="10505" max="10506" width="10.8984375" style="1" customWidth="1"/>
    <col min="10507" max="10507" width="8.59765625" style="1"/>
    <col min="10508" max="10508" width="22.09765625" style="1" bestFit="1" customWidth="1"/>
    <col min="10509" max="10510" width="10.8984375" style="1" customWidth="1"/>
    <col min="10511" max="10511" width="8.09765625" style="1" customWidth="1"/>
    <col min="10512" max="10512" width="15.09765625" style="1" customWidth="1"/>
    <col min="10513" max="10514" width="10.8984375" style="1" customWidth="1"/>
    <col min="10515" max="10527" width="15.09765625" style="1" customWidth="1"/>
    <col min="10528" max="10756" width="8.59765625" style="1"/>
    <col min="10757" max="10757" width="18" style="1" customWidth="1"/>
    <col min="10758" max="10758" width="10.8984375" style="1" customWidth="1"/>
    <col min="10759" max="10759" width="10.8984375" style="1" bestFit="1" customWidth="1"/>
    <col min="10760" max="10760" width="18" style="1" customWidth="1"/>
    <col min="10761" max="10762" width="10.8984375" style="1" customWidth="1"/>
    <col min="10763" max="10763" width="8.59765625" style="1"/>
    <col min="10764" max="10764" width="22.09765625" style="1" bestFit="1" customWidth="1"/>
    <col min="10765" max="10766" width="10.8984375" style="1" customWidth="1"/>
    <col min="10767" max="10767" width="8.09765625" style="1" customWidth="1"/>
    <col min="10768" max="10768" width="15.09765625" style="1" customWidth="1"/>
    <col min="10769" max="10770" width="10.8984375" style="1" customWidth="1"/>
    <col min="10771" max="10783" width="15.09765625" style="1" customWidth="1"/>
    <col min="10784" max="11012" width="8.59765625" style="1"/>
    <col min="11013" max="11013" width="18" style="1" customWidth="1"/>
    <col min="11014" max="11014" width="10.8984375" style="1" customWidth="1"/>
    <col min="11015" max="11015" width="10.8984375" style="1" bestFit="1" customWidth="1"/>
    <col min="11016" max="11016" width="18" style="1" customWidth="1"/>
    <col min="11017" max="11018" width="10.8984375" style="1" customWidth="1"/>
    <col min="11019" max="11019" width="8.59765625" style="1"/>
    <col min="11020" max="11020" width="22.09765625" style="1" bestFit="1" customWidth="1"/>
    <col min="11021" max="11022" width="10.8984375" style="1" customWidth="1"/>
    <col min="11023" max="11023" width="8.09765625" style="1" customWidth="1"/>
    <col min="11024" max="11024" width="15.09765625" style="1" customWidth="1"/>
    <col min="11025" max="11026" width="10.8984375" style="1" customWidth="1"/>
    <col min="11027" max="11039" width="15.09765625" style="1" customWidth="1"/>
    <col min="11040" max="11268" width="8.59765625" style="1"/>
    <col min="11269" max="11269" width="18" style="1" customWidth="1"/>
    <col min="11270" max="11270" width="10.8984375" style="1" customWidth="1"/>
    <col min="11271" max="11271" width="10.8984375" style="1" bestFit="1" customWidth="1"/>
    <col min="11272" max="11272" width="18" style="1" customWidth="1"/>
    <col min="11273" max="11274" width="10.8984375" style="1" customWidth="1"/>
    <col min="11275" max="11275" width="8.59765625" style="1"/>
    <col min="11276" max="11276" width="22.09765625" style="1" bestFit="1" customWidth="1"/>
    <col min="11277" max="11278" width="10.8984375" style="1" customWidth="1"/>
    <col min="11279" max="11279" width="8.09765625" style="1" customWidth="1"/>
    <col min="11280" max="11280" width="15.09765625" style="1" customWidth="1"/>
    <col min="11281" max="11282" width="10.8984375" style="1" customWidth="1"/>
    <col min="11283" max="11295" width="15.09765625" style="1" customWidth="1"/>
    <col min="11296" max="11524" width="8.59765625" style="1"/>
    <col min="11525" max="11525" width="18" style="1" customWidth="1"/>
    <col min="11526" max="11526" width="10.8984375" style="1" customWidth="1"/>
    <col min="11527" max="11527" width="10.8984375" style="1" bestFit="1" customWidth="1"/>
    <col min="11528" max="11528" width="18" style="1" customWidth="1"/>
    <col min="11529" max="11530" width="10.8984375" style="1" customWidth="1"/>
    <col min="11531" max="11531" width="8.59765625" style="1"/>
    <col min="11532" max="11532" width="22.09765625" style="1" bestFit="1" customWidth="1"/>
    <col min="11533" max="11534" width="10.8984375" style="1" customWidth="1"/>
    <col min="11535" max="11535" width="8.09765625" style="1" customWidth="1"/>
    <col min="11536" max="11536" width="15.09765625" style="1" customWidth="1"/>
    <col min="11537" max="11538" width="10.8984375" style="1" customWidth="1"/>
    <col min="11539" max="11551" width="15.09765625" style="1" customWidth="1"/>
    <col min="11552" max="11780" width="8.59765625" style="1"/>
    <col min="11781" max="11781" width="18" style="1" customWidth="1"/>
    <col min="11782" max="11782" width="10.8984375" style="1" customWidth="1"/>
    <col min="11783" max="11783" width="10.8984375" style="1" bestFit="1" customWidth="1"/>
    <col min="11784" max="11784" width="18" style="1" customWidth="1"/>
    <col min="11785" max="11786" width="10.8984375" style="1" customWidth="1"/>
    <col min="11787" max="11787" width="8.59765625" style="1"/>
    <col min="11788" max="11788" width="22.09765625" style="1" bestFit="1" customWidth="1"/>
    <col min="11789" max="11790" width="10.8984375" style="1" customWidth="1"/>
    <col min="11791" max="11791" width="8.09765625" style="1" customWidth="1"/>
    <col min="11792" max="11792" width="15.09765625" style="1" customWidth="1"/>
    <col min="11793" max="11794" width="10.8984375" style="1" customWidth="1"/>
    <col min="11795" max="11807" width="15.09765625" style="1" customWidth="1"/>
    <col min="11808" max="12036" width="8.59765625" style="1"/>
    <col min="12037" max="12037" width="18" style="1" customWidth="1"/>
    <col min="12038" max="12038" width="10.8984375" style="1" customWidth="1"/>
    <col min="12039" max="12039" width="10.8984375" style="1" bestFit="1" customWidth="1"/>
    <col min="12040" max="12040" width="18" style="1" customWidth="1"/>
    <col min="12041" max="12042" width="10.8984375" style="1" customWidth="1"/>
    <col min="12043" max="12043" width="8.59765625" style="1"/>
    <col min="12044" max="12044" width="22.09765625" style="1" bestFit="1" customWidth="1"/>
    <col min="12045" max="12046" width="10.8984375" style="1" customWidth="1"/>
    <col min="12047" max="12047" width="8.09765625" style="1" customWidth="1"/>
    <col min="12048" max="12048" width="15.09765625" style="1" customWidth="1"/>
    <col min="12049" max="12050" width="10.8984375" style="1" customWidth="1"/>
    <col min="12051" max="12063" width="15.09765625" style="1" customWidth="1"/>
    <col min="12064" max="12292" width="8.59765625" style="1"/>
    <col min="12293" max="12293" width="18" style="1" customWidth="1"/>
    <col min="12294" max="12294" width="10.8984375" style="1" customWidth="1"/>
    <col min="12295" max="12295" width="10.8984375" style="1" bestFit="1" customWidth="1"/>
    <col min="12296" max="12296" width="18" style="1" customWidth="1"/>
    <col min="12297" max="12298" width="10.8984375" style="1" customWidth="1"/>
    <col min="12299" max="12299" width="8.59765625" style="1"/>
    <col min="12300" max="12300" width="22.09765625" style="1" bestFit="1" customWidth="1"/>
    <col min="12301" max="12302" width="10.8984375" style="1" customWidth="1"/>
    <col min="12303" max="12303" width="8.09765625" style="1" customWidth="1"/>
    <col min="12304" max="12304" width="15.09765625" style="1" customWidth="1"/>
    <col min="12305" max="12306" width="10.8984375" style="1" customWidth="1"/>
    <col min="12307" max="12319" width="15.09765625" style="1" customWidth="1"/>
    <col min="12320" max="12548" width="8.59765625" style="1"/>
    <col min="12549" max="12549" width="18" style="1" customWidth="1"/>
    <col min="12550" max="12550" width="10.8984375" style="1" customWidth="1"/>
    <col min="12551" max="12551" width="10.8984375" style="1" bestFit="1" customWidth="1"/>
    <col min="12552" max="12552" width="18" style="1" customWidth="1"/>
    <col min="12553" max="12554" width="10.8984375" style="1" customWidth="1"/>
    <col min="12555" max="12555" width="8.59765625" style="1"/>
    <col min="12556" max="12556" width="22.09765625" style="1" bestFit="1" customWidth="1"/>
    <col min="12557" max="12558" width="10.8984375" style="1" customWidth="1"/>
    <col min="12559" max="12559" width="8.09765625" style="1" customWidth="1"/>
    <col min="12560" max="12560" width="15.09765625" style="1" customWidth="1"/>
    <col min="12561" max="12562" width="10.8984375" style="1" customWidth="1"/>
    <col min="12563" max="12575" width="15.09765625" style="1" customWidth="1"/>
    <col min="12576" max="12804" width="8.59765625" style="1"/>
    <col min="12805" max="12805" width="18" style="1" customWidth="1"/>
    <col min="12806" max="12806" width="10.8984375" style="1" customWidth="1"/>
    <col min="12807" max="12807" width="10.8984375" style="1" bestFit="1" customWidth="1"/>
    <col min="12808" max="12808" width="18" style="1" customWidth="1"/>
    <col min="12809" max="12810" width="10.8984375" style="1" customWidth="1"/>
    <col min="12811" max="12811" width="8.59765625" style="1"/>
    <col min="12812" max="12812" width="22.09765625" style="1" bestFit="1" customWidth="1"/>
    <col min="12813" max="12814" width="10.8984375" style="1" customWidth="1"/>
    <col min="12815" max="12815" width="8.09765625" style="1" customWidth="1"/>
    <col min="12816" max="12816" width="15.09765625" style="1" customWidth="1"/>
    <col min="12817" max="12818" width="10.8984375" style="1" customWidth="1"/>
    <col min="12819" max="12831" width="15.09765625" style="1" customWidth="1"/>
    <col min="12832" max="13060" width="8.59765625" style="1"/>
    <col min="13061" max="13061" width="18" style="1" customWidth="1"/>
    <col min="13062" max="13062" width="10.8984375" style="1" customWidth="1"/>
    <col min="13063" max="13063" width="10.8984375" style="1" bestFit="1" customWidth="1"/>
    <col min="13064" max="13064" width="18" style="1" customWidth="1"/>
    <col min="13065" max="13066" width="10.8984375" style="1" customWidth="1"/>
    <col min="13067" max="13067" width="8.59765625" style="1"/>
    <col min="13068" max="13068" width="22.09765625" style="1" bestFit="1" customWidth="1"/>
    <col min="13069" max="13070" width="10.8984375" style="1" customWidth="1"/>
    <col min="13071" max="13071" width="8.09765625" style="1" customWidth="1"/>
    <col min="13072" max="13072" width="15.09765625" style="1" customWidth="1"/>
    <col min="13073" max="13074" width="10.8984375" style="1" customWidth="1"/>
    <col min="13075" max="13087" width="15.09765625" style="1" customWidth="1"/>
    <col min="13088" max="13316" width="8.59765625" style="1"/>
    <col min="13317" max="13317" width="18" style="1" customWidth="1"/>
    <col min="13318" max="13318" width="10.8984375" style="1" customWidth="1"/>
    <col min="13319" max="13319" width="10.8984375" style="1" bestFit="1" customWidth="1"/>
    <col min="13320" max="13320" width="18" style="1" customWidth="1"/>
    <col min="13321" max="13322" width="10.8984375" style="1" customWidth="1"/>
    <col min="13323" max="13323" width="8.59765625" style="1"/>
    <col min="13324" max="13324" width="22.09765625" style="1" bestFit="1" customWidth="1"/>
    <col min="13325" max="13326" width="10.8984375" style="1" customWidth="1"/>
    <col min="13327" max="13327" width="8.09765625" style="1" customWidth="1"/>
    <col min="13328" max="13328" width="15.09765625" style="1" customWidth="1"/>
    <col min="13329" max="13330" width="10.8984375" style="1" customWidth="1"/>
    <col min="13331" max="13343" width="15.09765625" style="1" customWidth="1"/>
    <col min="13344" max="13572" width="8.59765625" style="1"/>
    <col min="13573" max="13573" width="18" style="1" customWidth="1"/>
    <col min="13574" max="13574" width="10.8984375" style="1" customWidth="1"/>
    <col min="13575" max="13575" width="10.8984375" style="1" bestFit="1" customWidth="1"/>
    <col min="13576" max="13576" width="18" style="1" customWidth="1"/>
    <col min="13577" max="13578" width="10.8984375" style="1" customWidth="1"/>
    <col min="13579" max="13579" width="8.59765625" style="1"/>
    <col min="13580" max="13580" width="22.09765625" style="1" bestFit="1" customWidth="1"/>
    <col min="13581" max="13582" width="10.8984375" style="1" customWidth="1"/>
    <col min="13583" max="13583" width="8.09765625" style="1" customWidth="1"/>
    <col min="13584" max="13584" width="15.09765625" style="1" customWidth="1"/>
    <col min="13585" max="13586" width="10.8984375" style="1" customWidth="1"/>
    <col min="13587" max="13599" width="15.09765625" style="1" customWidth="1"/>
    <col min="13600" max="13828" width="8.59765625" style="1"/>
    <col min="13829" max="13829" width="18" style="1" customWidth="1"/>
    <col min="13830" max="13830" width="10.8984375" style="1" customWidth="1"/>
    <col min="13831" max="13831" width="10.8984375" style="1" bestFit="1" customWidth="1"/>
    <col min="13832" max="13832" width="18" style="1" customWidth="1"/>
    <col min="13833" max="13834" width="10.8984375" style="1" customWidth="1"/>
    <col min="13835" max="13835" width="8.59765625" style="1"/>
    <col min="13836" max="13836" width="22.09765625" style="1" bestFit="1" customWidth="1"/>
    <col min="13837" max="13838" width="10.8984375" style="1" customWidth="1"/>
    <col min="13839" max="13839" width="8.09765625" style="1" customWidth="1"/>
    <col min="13840" max="13840" width="15.09765625" style="1" customWidth="1"/>
    <col min="13841" max="13842" width="10.8984375" style="1" customWidth="1"/>
    <col min="13843" max="13855" width="15.09765625" style="1" customWidth="1"/>
    <col min="13856" max="14084" width="8.59765625" style="1"/>
    <col min="14085" max="14085" width="18" style="1" customWidth="1"/>
    <col min="14086" max="14086" width="10.8984375" style="1" customWidth="1"/>
    <col min="14087" max="14087" width="10.8984375" style="1" bestFit="1" customWidth="1"/>
    <col min="14088" max="14088" width="18" style="1" customWidth="1"/>
    <col min="14089" max="14090" width="10.8984375" style="1" customWidth="1"/>
    <col min="14091" max="14091" width="8.59765625" style="1"/>
    <col min="14092" max="14092" width="22.09765625" style="1" bestFit="1" customWidth="1"/>
    <col min="14093" max="14094" width="10.8984375" style="1" customWidth="1"/>
    <col min="14095" max="14095" width="8.09765625" style="1" customWidth="1"/>
    <col min="14096" max="14096" width="15.09765625" style="1" customWidth="1"/>
    <col min="14097" max="14098" width="10.8984375" style="1" customWidth="1"/>
    <col min="14099" max="14111" width="15.09765625" style="1" customWidth="1"/>
    <col min="14112" max="14340" width="8.59765625" style="1"/>
    <col min="14341" max="14341" width="18" style="1" customWidth="1"/>
    <col min="14342" max="14342" width="10.8984375" style="1" customWidth="1"/>
    <col min="14343" max="14343" width="10.8984375" style="1" bestFit="1" customWidth="1"/>
    <col min="14344" max="14344" width="18" style="1" customWidth="1"/>
    <col min="14345" max="14346" width="10.8984375" style="1" customWidth="1"/>
    <col min="14347" max="14347" width="8.59765625" style="1"/>
    <col min="14348" max="14348" width="22.09765625" style="1" bestFit="1" customWidth="1"/>
    <col min="14349" max="14350" width="10.8984375" style="1" customWidth="1"/>
    <col min="14351" max="14351" width="8.09765625" style="1" customWidth="1"/>
    <col min="14352" max="14352" width="15.09765625" style="1" customWidth="1"/>
    <col min="14353" max="14354" width="10.8984375" style="1" customWidth="1"/>
    <col min="14355" max="14367" width="15.09765625" style="1" customWidth="1"/>
    <col min="14368" max="14596" width="8.59765625" style="1"/>
    <col min="14597" max="14597" width="18" style="1" customWidth="1"/>
    <col min="14598" max="14598" width="10.8984375" style="1" customWidth="1"/>
    <col min="14599" max="14599" width="10.8984375" style="1" bestFit="1" customWidth="1"/>
    <col min="14600" max="14600" width="18" style="1" customWidth="1"/>
    <col min="14601" max="14602" width="10.8984375" style="1" customWidth="1"/>
    <col min="14603" max="14603" width="8.59765625" style="1"/>
    <col min="14604" max="14604" width="22.09765625" style="1" bestFit="1" customWidth="1"/>
    <col min="14605" max="14606" width="10.8984375" style="1" customWidth="1"/>
    <col min="14607" max="14607" width="8.09765625" style="1" customWidth="1"/>
    <col min="14608" max="14608" width="15.09765625" style="1" customWidth="1"/>
    <col min="14609" max="14610" width="10.8984375" style="1" customWidth="1"/>
    <col min="14611" max="14623" width="15.09765625" style="1" customWidth="1"/>
    <col min="14624" max="14852" width="8.59765625" style="1"/>
    <col min="14853" max="14853" width="18" style="1" customWidth="1"/>
    <col min="14854" max="14854" width="10.8984375" style="1" customWidth="1"/>
    <col min="14855" max="14855" width="10.8984375" style="1" bestFit="1" customWidth="1"/>
    <col min="14856" max="14856" width="18" style="1" customWidth="1"/>
    <col min="14857" max="14858" width="10.8984375" style="1" customWidth="1"/>
    <col min="14859" max="14859" width="8.59765625" style="1"/>
    <col min="14860" max="14860" width="22.09765625" style="1" bestFit="1" customWidth="1"/>
    <col min="14861" max="14862" width="10.8984375" style="1" customWidth="1"/>
    <col min="14863" max="14863" width="8.09765625" style="1" customWidth="1"/>
    <col min="14864" max="14864" width="15.09765625" style="1" customWidth="1"/>
    <col min="14865" max="14866" width="10.8984375" style="1" customWidth="1"/>
    <col min="14867" max="14879" width="15.09765625" style="1" customWidth="1"/>
    <col min="14880" max="15108" width="8.59765625" style="1"/>
    <col min="15109" max="15109" width="18" style="1" customWidth="1"/>
    <col min="15110" max="15110" width="10.8984375" style="1" customWidth="1"/>
    <col min="15111" max="15111" width="10.8984375" style="1" bestFit="1" customWidth="1"/>
    <col min="15112" max="15112" width="18" style="1" customWidth="1"/>
    <col min="15113" max="15114" width="10.8984375" style="1" customWidth="1"/>
    <col min="15115" max="15115" width="8.59765625" style="1"/>
    <col min="15116" max="15116" width="22.09765625" style="1" bestFit="1" customWidth="1"/>
    <col min="15117" max="15118" width="10.8984375" style="1" customWidth="1"/>
    <col min="15119" max="15119" width="8.09765625" style="1" customWidth="1"/>
    <col min="15120" max="15120" width="15.09765625" style="1" customWidth="1"/>
    <col min="15121" max="15122" width="10.8984375" style="1" customWidth="1"/>
    <col min="15123" max="15135" width="15.09765625" style="1" customWidth="1"/>
    <col min="15136" max="15364" width="8.59765625" style="1"/>
    <col min="15365" max="15365" width="18" style="1" customWidth="1"/>
    <col min="15366" max="15366" width="10.8984375" style="1" customWidth="1"/>
    <col min="15367" max="15367" width="10.8984375" style="1" bestFit="1" customWidth="1"/>
    <col min="15368" max="15368" width="18" style="1" customWidth="1"/>
    <col min="15369" max="15370" width="10.8984375" style="1" customWidth="1"/>
    <col min="15371" max="15371" width="8.59765625" style="1"/>
    <col min="15372" max="15372" width="22.09765625" style="1" bestFit="1" customWidth="1"/>
    <col min="15373" max="15374" width="10.8984375" style="1" customWidth="1"/>
    <col min="15375" max="15375" width="8.09765625" style="1" customWidth="1"/>
    <col min="15376" max="15376" width="15.09765625" style="1" customWidth="1"/>
    <col min="15377" max="15378" width="10.8984375" style="1" customWidth="1"/>
    <col min="15379" max="15391" width="15.09765625" style="1" customWidth="1"/>
    <col min="15392" max="15620" width="8.59765625" style="1"/>
    <col min="15621" max="15621" width="18" style="1" customWidth="1"/>
    <col min="15622" max="15622" width="10.8984375" style="1" customWidth="1"/>
    <col min="15623" max="15623" width="10.8984375" style="1" bestFit="1" customWidth="1"/>
    <col min="15624" max="15624" width="18" style="1" customWidth="1"/>
    <col min="15625" max="15626" width="10.8984375" style="1" customWidth="1"/>
    <col min="15627" max="15627" width="8.59765625" style="1"/>
    <col min="15628" max="15628" width="22.09765625" style="1" bestFit="1" customWidth="1"/>
    <col min="15629" max="15630" width="10.8984375" style="1" customWidth="1"/>
    <col min="15631" max="15631" width="8.09765625" style="1" customWidth="1"/>
    <col min="15632" max="15632" width="15.09765625" style="1" customWidth="1"/>
    <col min="15633" max="15634" width="10.8984375" style="1" customWidth="1"/>
    <col min="15635" max="15647" width="15.09765625" style="1" customWidth="1"/>
    <col min="15648" max="15876" width="8.59765625" style="1"/>
    <col min="15877" max="15877" width="18" style="1" customWidth="1"/>
    <col min="15878" max="15878" width="10.8984375" style="1" customWidth="1"/>
    <col min="15879" max="15879" width="10.8984375" style="1" bestFit="1" customWidth="1"/>
    <col min="15880" max="15880" width="18" style="1" customWidth="1"/>
    <col min="15881" max="15882" width="10.8984375" style="1" customWidth="1"/>
    <col min="15883" max="15883" width="8.59765625" style="1"/>
    <col min="15884" max="15884" width="22.09765625" style="1" bestFit="1" customWidth="1"/>
    <col min="15885" max="15886" width="10.8984375" style="1" customWidth="1"/>
    <col min="15887" max="15887" width="8.09765625" style="1" customWidth="1"/>
    <col min="15888" max="15888" width="15.09765625" style="1" customWidth="1"/>
    <col min="15889" max="15890" width="10.8984375" style="1" customWidth="1"/>
    <col min="15891" max="15903" width="15.09765625" style="1" customWidth="1"/>
    <col min="15904" max="16132" width="8.59765625" style="1"/>
    <col min="16133" max="16133" width="18" style="1" customWidth="1"/>
    <col min="16134" max="16134" width="10.8984375" style="1" customWidth="1"/>
    <col min="16135" max="16135" width="10.8984375" style="1" bestFit="1" customWidth="1"/>
    <col min="16136" max="16136" width="18" style="1" customWidth="1"/>
    <col min="16137" max="16138" width="10.8984375" style="1" customWidth="1"/>
    <col min="16139" max="16139" width="8.59765625" style="1"/>
    <col min="16140" max="16140" width="22.09765625" style="1" bestFit="1" customWidth="1"/>
    <col min="16141" max="16142" width="10.8984375" style="1" customWidth="1"/>
    <col min="16143" max="16143" width="8.09765625" style="1" customWidth="1"/>
    <col min="16144" max="16144" width="15.09765625" style="1" customWidth="1"/>
    <col min="16145" max="16146" width="10.8984375" style="1" customWidth="1"/>
    <col min="16147" max="16159" width="15.09765625" style="1" customWidth="1"/>
    <col min="16160" max="16384" width="8.59765625" style="1"/>
  </cols>
  <sheetData>
    <row r="1" spans="1:255" ht="22.5" customHeight="1" thickBot="1">
      <c r="A1" s="502" t="s">
        <v>96</v>
      </c>
      <c r="B1" s="502"/>
      <c r="C1" s="894"/>
      <c r="D1" s="894"/>
      <c r="E1" s="895"/>
      <c r="F1" s="895"/>
      <c r="G1" s="896"/>
      <c r="H1" s="896"/>
      <c r="I1" s="896"/>
      <c r="J1" s="896"/>
      <c r="K1" s="897"/>
      <c r="L1" s="897"/>
      <c r="M1" s="897"/>
      <c r="N1" s="897"/>
      <c r="O1" s="503"/>
      <c r="P1" s="503"/>
      <c r="Q1" s="502"/>
      <c r="R1" s="502"/>
      <c r="S1" s="269"/>
      <c r="T1" s="270"/>
      <c r="U1" s="8"/>
      <c r="V1" s="2"/>
    </row>
    <row r="2" spans="1:255" ht="20.399999999999999" customHeight="1" thickBot="1">
      <c r="A2" s="271"/>
      <c r="B2" s="272" t="s">
        <v>97</v>
      </c>
      <c r="C2" s="273" t="s">
        <v>98</v>
      </c>
      <c r="D2" s="274" t="s">
        <v>99</v>
      </c>
      <c r="E2" s="275" t="s">
        <v>100</v>
      </c>
      <c r="F2" s="272" t="s">
        <v>97</v>
      </c>
      <c r="G2" s="273" t="s">
        <v>98</v>
      </c>
      <c r="H2" s="276" t="s">
        <v>99</v>
      </c>
      <c r="J2" s="277" t="s">
        <v>100</v>
      </c>
      <c r="K2" s="278" t="s">
        <v>97</v>
      </c>
      <c r="L2" s="279" t="s">
        <v>98</v>
      </c>
      <c r="M2" s="280" t="s">
        <v>99</v>
      </c>
      <c r="N2" s="281"/>
      <c r="O2" s="898" t="s">
        <v>101</v>
      </c>
      <c r="P2" s="899"/>
      <c r="Q2" s="282" t="s">
        <v>97</v>
      </c>
      <c r="R2" s="283" t="s">
        <v>98</v>
      </c>
      <c r="S2" s="284" t="s">
        <v>99</v>
      </c>
      <c r="T2" s="281"/>
      <c r="U2" s="285" t="s">
        <v>102</v>
      </c>
      <c r="V2" s="286">
        <v>4000000</v>
      </c>
      <c r="W2" s="285"/>
      <c r="X2" s="285"/>
      <c r="Y2" s="285"/>
      <c r="Z2" s="285"/>
      <c r="AA2" s="285"/>
      <c r="AB2" s="285"/>
      <c r="AC2" s="285"/>
      <c r="AD2" s="285"/>
      <c r="AE2" s="285"/>
      <c r="AF2" s="285"/>
      <c r="AG2" s="285"/>
      <c r="AH2" s="285"/>
      <c r="AI2" s="285"/>
      <c r="AJ2" s="285"/>
      <c r="AK2" s="285"/>
      <c r="AL2" s="285"/>
      <c r="AM2" s="285"/>
      <c r="AN2" s="285"/>
      <c r="AO2" s="285"/>
      <c r="AP2" s="285"/>
      <c r="AQ2" s="285"/>
      <c r="AR2" s="285"/>
      <c r="AS2" s="285"/>
      <c r="AT2" s="285"/>
      <c r="AU2" s="285"/>
      <c r="AV2" s="285"/>
      <c r="AW2" s="285"/>
      <c r="AX2" s="285"/>
      <c r="AY2" s="285"/>
      <c r="AZ2" s="285"/>
      <c r="BA2" s="285"/>
      <c r="BB2" s="285"/>
      <c r="BC2" s="285"/>
      <c r="BD2" s="285"/>
      <c r="BE2" s="285"/>
      <c r="BF2" s="285"/>
      <c r="BG2" s="285"/>
      <c r="BH2" s="285"/>
      <c r="BI2" s="285"/>
      <c r="BJ2" s="285"/>
      <c r="BK2" s="285"/>
      <c r="BL2" s="285"/>
      <c r="BM2" s="285"/>
      <c r="BN2" s="285"/>
      <c r="BO2" s="285"/>
      <c r="BP2" s="285"/>
      <c r="BQ2" s="285"/>
      <c r="BR2" s="285"/>
      <c r="BS2" s="285"/>
      <c r="BT2" s="285"/>
      <c r="BU2" s="285"/>
      <c r="BV2" s="285"/>
      <c r="BW2" s="285"/>
      <c r="BX2" s="285"/>
      <c r="BY2" s="285"/>
      <c r="BZ2" s="285"/>
      <c r="CA2" s="285"/>
      <c r="CB2" s="285"/>
      <c r="CC2" s="285"/>
      <c r="CD2" s="285"/>
      <c r="CE2" s="285"/>
      <c r="CF2" s="285"/>
      <c r="CG2" s="285"/>
      <c r="CH2" s="285"/>
      <c r="CI2" s="285"/>
      <c r="CJ2" s="285"/>
      <c r="CK2" s="285"/>
      <c r="CL2" s="285"/>
      <c r="CM2" s="285"/>
      <c r="CN2" s="285"/>
      <c r="CO2" s="285"/>
      <c r="CP2" s="285"/>
      <c r="CQ2" s="285"/>
      <c r="CR2" s="285"/>
      <c r="CS2" s="285"/>
      <c r="CT2" s="285"/>
      <c r="CU2" s="285"/>
      <c r="CV2" s="285"/>
      <c r="CW2" s="285"/>
      <c r="CX2" s="285"/>
      <c r="CY2" s="285"/>
      <c r="CZ2" s="285"/>
      <c r="DA2" s="285"/>
      <c r="DB2" s="285"/>
      <c r="DC2" s="285"/>
      <c r="DD2" s="285"/>
      <c r="DE2" s="285"/>
      <c r="DF2" s="285"/>
      <c r="DG2" s="285"/>
      <c r="DH2" s="285"/>
      <c r="DI2" s="285"/>
      <c r="DJ2" s="285"/>
      <c r="DK2" s="285"/>
      <c r="DL2" s="285"/>
      <c r="DM2" s="285"/>
      <c r="DN2" s="285"/>
      <c r="DO2" s="285"/>
      <c r="DP2" s="285"/>
      <c r="DQ2" s="285"/>
      <c r="DR2" s="285"/>
      <c r="DS2" s="285"/>
      <c r="DT2" s="285"/>
      <c r="DU2" s="285"/>
      <c r="DV2" s="285"/>
      <c r="DW2" s="285"/>
      <c r="DX2" s="285"/>
      <c r="DY2" s="285"/>
      <c r="DZ2" s="285"/>
      <c r="EA2" s="285"/>
      <c r="EB2" s="285"/>
      <c r="EC2" s="285"/>
      <c r="ED2" s="285"/>
      <c r="EE2" s="285"/>
      <c r="EF2" s="285"/>
      <c r="EG2" s="285"/>
      <c r="EH2" s="285"/>
      <c r="EI2" s="285"/>
      <c r="EJ2" s="285"/>
      <c r="EK2" s="285"/>
      <c r="EL2" s="285"/>
      <c r="EM2" s="285"/>
      <c r="EN2" s="285"/>
      <c r="EO2" s="285"/>
      <c r="EP2" s="285"/>
      <c r="EQ2" s="285"/>
      <c r="ER2" s="285"/>
      <c r="ES2" s="285"/>
      <c r="ET2" s="285"/>
      <c r="EU2" s="285"/>
      <c r="EV2" s="285"/>
      <c r="EW2" s="285"/>
      <c r="EX2" s="285"/>
      <c r="EY2" s="285"/>
      <c r="EZ2" s="285"/>
      <c r="FA2" s="285"/>
      <c r="FB2" s="285"/>
      <c r="FC2" s="285"/>
      <c r="FD2" s="285"/>
      <c r="FE2" s="285"/>
      <c r="FF2" s="285"/>
      <c r="FG2" s="285"/>
      <c r="FH2" s="285"/>
      <c r="FI2" s="285"/>
      <c r="FJ2" s="285"/>
      <c r="FK2" s="285"/>
      <c r="FL2" s="285"/>
      <c r="FM2" s="285"/>
      <c r="FN2" s="285"/>
      <c r="FO2" s="285"/>
      <c r="FP2" s="285"/>
      <c r="FQ2" s="285"/>
      <c r="FR2" s="285"/>
      <c r="FS2" s="285"/>
      <c r="FT2" s="285"/>
      <c r="FU2" s="285"/>
      <c r="FV2" s="285"/>
      <c r="FW2" s="285"/>
      <c r="FX2" s="285"/>
      <c r="FY2" s="285"/>
      <c r="FZ2" s="285"/>
      <c r="GA2" s="285"/>
      <c r="GB2" s="285"/>
      <c r="GC2" s="285"/>
      <c r="GD2" s="285"/>
      <c r="GE2" s="285"/>
      <c r="GF2" s="285"/>
      <c r="GG2" s="285"/>
      <c r="GH2" s="285"/>
      <c r="GI2" s="285"/>
      <c r="GJ2" s="285"/>
      <c r="GK2" s="285"/>
      <c r="GL2" s="285"/>
      <c r="GM2" s="285"/>
      <c r="GN2" s="285"/>
      <c r="GO2" s="285"/>
      <c r="GP2" s="285"/>
      <c r="GQ2" s="285"/>
      <c r="GR2" s="285"/>
      <c r="GS2" s="285"/>
      <c r="GT2" s="285"/>
      <c r="GU2" s="285"/>
      <c r="GV2" s="285"/>
      <c r="GW2" s="285"/>
      <c r="GX2" s="285"/>
      <c r="GY2" s="285"/>
      <c r="GZ2" s="285"/>
      <c r="HA2" s="285"/>
      <c r="HB2" s="285"/>
      <c r="HC2" s="285"/>
      <c r="HD2" s="285"/>
      <c r="HE2" s="285"/>
      <c r="HF2" s="285"/>
      <c r="HG2" s="285"/>
      <c r="HH2" s="285"/>
      <c r="HI2" s="285"/>
      <c r="HJ2" s="285"/>
      <c r="HK2" s="285"/>
      <c r="HL2" s="285"/>
      <c r="HM2" s="285"/>
      <c r="HN2" s="285"/>
      <c r="HO2" s="285"/>
      <c r="HP2" s="285"/>
      <c r="HQ2" s="285"/>
      <c r="HR2" s="285"/>
      <c r="HS2" s="285"/>
      <c r="HT2" s="285"/>
      <c r="HU2" s="285"/>
      <c r="HV2" s="285"/>
      <c r="HW2" s="285"/>
      <c r="HX2" s="285"/>
      <c r="HY2" s="285"/>
      <c r="HZ2" s="285"/>
      <c r="IA2" s="285"/>
      <c r="IB2" s="285"/>
      <c r="IC2" s="285"/>
      <c r="ID2" s="285"/>
      <c r="IE2" s="285"/>
      <c r="IF2" s="285"/>
      <c r="IG2" s="285"/>
      <c r="IH2" s="285"/>
      <c r="II2" s="285"/>
      <c r="IJ2" s="285"/>
      <c r="IK2" s="285"/>
      <c r="IL2" s="285"/>
      <c r="IM2" s="285"/>
      <c r="IN2" s="285"/>
      <c r="IO2" s="285"/>
      <c r="IP2" s="285"/>
      <c r="IQ2" s="285"/>
      <c r="IR2" s="285"/>
      <c r="IS2" s="285"/>
      <c r="IT2" s="285"/>
      <c r="IU2" s="285"/>
    </row>
    <row r="3" spans="1:255" s="294" customFormat="1" ht="23.7" customHeight="1" thickTop="1" thickBot="1">
      <c r="A3" s="287" t="s">
        <v>103</v>
      </c>
      <c r="B3" s="430"/>
      <c r="C3" s="431"/>
      <c r="D3" s="506">
        <f>C3-B3</f>
        <v>0</v>
      </c>
      <c r="E3" s="401" t="s">
        <v>104</v>
      </c>
      <c r="F3" s="507"/>
      <c r="G3" s="508"/>
      <c r="H3" s="509">
        <f>G3-F3</f>
        <v>0</v>
      </c>
      <c r="I3" s="290"/>
      <c r="J3" s="510" t="s">
        <v>105</v>
      </c>
      <c r="K3" s="511"/>
      <c r="L3" s="512"/>
      <c r="M3" s="292">
        <f>L3-K3</f>
        <v>0</v>
      </c>
      <c r="N3" s="105"/>
      <c r="O3" s="900" t="s">
        <v>106</v>
      </c>
      <c r="P3" s="293" t="s">
        <v>107</v>
      </c>
      <c r="Q3" s="493"/>
      <c r="R3" s="480"/>
      <c r="S3" s="292">
        <f>R3-Q3</f>
        <v>0</v>
      </c>
      <c r="T3" s="288"/>
      <c r="U3" s="886" t="s">
        <v>108</v>
      </c>
      <c r="V3" s="887"/>
    </row>
    <row r="4" spans="1:255" s="294" customFormat="1" ht="23.7" customHeight="1" thickTop="1">
      <c r="A4" s="295" t="s">
        <v>109</v>
      </c>
      <c r="B4" s="432"/>
      <c r="C4" s="433"/>
      <c r="D4" s="513">
        <f t="shared" ref="D4:D37" si="0">C4-B4</f>
        <v>0</v>
      </c>
      <c r="E4" s="347" t="s">
        <v>110</v>
      </c>
      <c r="F4" s="445"/>
      <c r="G4" s="451"/>
      <c r="H4" s="514">
        <f>G4-F4</f>
        <v>0</v>
      </c>
      <c r="I4" s="290"/>
      <c r="J4" s="300" t="s">
        <v>111</v>
      </c>
      <c r="K4" s="464"/>
      <c r="L4" s="465"/>
      <c r="M4" s="515">
        <f t="shared" ref="M4:M31" si="1">L4-K4</f>
        <v>0</v>
      </c>
      <c r="N4" s="290"/>
      <c r="O4" s="901"/>
      <c r="P4" s="301" t="s">
        <v>112</v>
      </c>
      <c r="Q4" s="494"/>
      <c r="R4" s="467"/>
      <c r="S4" s="516">
        <f t="shared" ref="S4:S32" si="2">R4-Q4</f>
        <v>0</v>
      </c>
      <c r="T4" s="288"/>
      <c r="U4" s="110">
        <f>(SUM(Q3:Q5)+Q11)/$V$2</f>
        <v>0</v>
      </c>
      <c r="V4" s="108">
        <f>(SUM(R3:R5)+R11)/$V$2</f>
        <v>0</v>
      </c>
    </row>
    <row r="5" spans="1:255" s="294" customFormat="1" ht="23.7" customHeight="1">
      <c r="A5" s="302" t="s">
        <v>113</v>
      </c>
      <c r="B5" s="303">
        <f>SUM(B3:B4)</f>
        <v>0</v>
      </c>
      <c r="C5" s="304">
        <f>SUM(C3:C4)</f>
        <v>0</v>
      </c>
      <c r="D5" s="305">
        <f>C5-B5</f>
        <v>0</v>
      </c>
      <c r="E5" s="296" t="s">
        <v>114</v>
      </c>
      <c r="F5" s="297">
        <f>SUM(F3:F4)</f>
        <v>0</v>
      </c>
      <c r="G5" s="298">
        <f>SUM(G3:G4)</f>
        <v>0</v>
      </c>
      <c r="H5" s="299">
        <f>G5-F5</f>
        <v>0</v>
      </c>
      <c r="I5" s="290"/>
      <c r="J5" s="307" t="s">
        <v>115</v>
      </c>
      <c r="K5" s="466"/>
      <c r="L5" s="467"/>
      <c r="M5" s="517">
        <f t="shared" si="1"/>
        <v>0</v>
      </c>
      <c r="N5" s="290"/>
      <c r="O5" s="901"/>
      <c r="P5" s="301" t="s">
        <v>116</v>
      </c>
      <c r="Q5" s="494"/>
      <c r="R5" s="467"/>
      <c r="S5" s="517">
        <f t="shared" si="2"/>
        <v>0</v>
      </c>
      <c r="T5" s="288"/>
      <c r="U5" s="886" t="s">
        <v>117</v>
      </c>
      <c r="V5" s="887"/>
      <c r="W5" s="308"/>
    </row>
    <row r="6" spans="1:255" s="294" customFormat="1" ht="23.7" customHeight="1" thickBot="1">
      <c r="A6" s="287" t="s">
        <v>118</v>
      </c>
      <c r="B6" s="434"/>
      <c r="C6" s="435"/>
      <c r="D6" s="518">
        <f>C6-B6</f>
        <v>0</v>
      </c>
      <c r="E6" s="340" t="s">
        <v>119</v>
      </c>
      <c r="F6" s="438"/>
      <c r="G6" s="452"/>
      <c r="H6" s="509">
        <f>G6-F6</f>
        <v>0</v>
      </c>
      <c r="I6" s="290"/>
      <c r="J6" s="309" t="s">
        <v>120</v>
      </c>
      <c r="K6" s="468"/>
      <c r="L6" s="469"/>
      <c r="M6" s="519">
        <f t="shared" si="1"/>
        <v>0</v>
      </c>
      <c r="N6" s="290"/>
      <c r="O6" s="901"/>
      <c r="P6" s="301" t="s">
        <v>121</v>
      </c>
      <c r="Q6" s="494"/>
      <c r="R6" s="467"/>
      <c r="S6" s="516">
        <f t="shared" si="2"/>
        <v>0</v>
      </c>
      <c r="T6" s="119" t="e">
        <f>R6/(SUM(R3:R5))</f>
        <v>#DIV/0!</v>
      </c>
      <c r="U6" s="113" t="e">
        <f>K3/U4/12/10000</f>
        <v>#DIV/0!</v>
      </c>
      <c r="V6" s="109" t="e">
        <f>L3/V4/12/10000</f>
        <v>#DIV/0!</v>
      </c>
    </row>
    <row r="7" spans="1:255" s="294" customFormat="1" ht="23.7" customHeight="1" thickTop="1" thickBot="1">
      <c r="A7" s="368" t="s">
        <v>122</v>
      </c>
      <c r="B7" s="436"/>
      <c r="C7" s="437"/>
      <c r="D7" s="520">
        <f>C7-B7</f>
        <v>0</v>
      </c>
      <c r="E7" s="306" t="s">
        <v>123</v>
      </c>
      <c r="F7" s="449"/>
      <c r="G7" s="453"/>
      <c r="H7" s="521">
        <f t="shared" ref="H7:H37" si="3">G7-F7</f>
        <v>0</v>
      </c>
      <c r="I7" s="290"/>
      <c r="J7" s="522" t="s">
        <v>124</v>
      </c>
      <c r="K7" s="483">
        <f>K4+K5-K6</f>
        <v>0</v>
      </c>
      <c r="L7" s="484">
        <f>L4+L5-L6</f>
        <v>0</v>
      </c>
      <c r="M7" s="328">
        <f t="shared" si="1"/>
        <v>0</v>
      </c>
      <c r="N7" s="290"/>
      <c r="O7" s="901"/>
      <c r="P7" s="301" t="s">
        <v>125</v>
      </c>
      <c r="Q7" s="494"/>
      <c r="R7" s="467"/>
      <c r="S7" s="517">
        <f t="shared" si="2"/>
        <v>0</v>
      </c>
      <c r="T7" s="314" t="s">
        <v>126</v>
      </c>
      <c r="U7" s="886" t="s">
        <v>127</v>
      </c>
      <c r="V7" s="887"/>
    </row>
    <row r="8" spans="1:255" s="294" customFormat="1" ht="23.7" customHeight="1" thickTop="1">
      <c r="A8" s="310" t="s">
        <v>128</v>
      </c>
      <c r="B8" s="311">
        <f>SUM(B6:B7)</f>
        <v>0</v>
      </c>
      <c r="C8" s="312">
        <f>SUM(C6:C7)</f>
        <v>0</v>
      </c>
      <c r="D8" s="313">
        <f>C8-B8</f>
        <v>0</v>
      </c>
      <c r="E8" s="306" t="s">
        <v>129</v>
      </c>
      <c r="F8" s="432"/>
      <c r="G8" s="454"/>
      <c r="H8" s="523">
        <f t="shared" si="3"/>
        <v>0</v>
      </c>
      <c r="I8" s="290"/>
      <c r="J8" s="316" t="s">
        <v>130</v>
      </c>
      <c r="K8" s="317">
        <f>K3-K7</f>
        <v>0</v>
      </c>
      <c r="L8" s="318">
        <f>L3-L7</f>
        <v>0</v>
      </c>
      <c r="M8" s="319">
        <f t="shared" si="1"/>
        <v>0</v>
      </c>
      <c r="N8" s="6"/>
      <c r="O8" s="901"/>
      <c r="P8" s="320" t="s">
        <v>131</v>
      </c>
      <c r="Q8" s="494"/>
      <c r="R8" s="467"/>
      <c r="S8" s="517">
        <f t="shared" si="2"/>
        <v>0</v>
      </c>
      <c r="T8" s="288"/>
      <c r="U8" s="113" t="e">
        <f>K8/U4/12/10000</f>
        <v>#DIV/0!</v>
      </c>
      <c r="V8" s="109" t="e">
        <f>L8/V4/12/10000</f>
        <v>#DIV/0!</v>
      </c>
    </row>
    <row r="9" spans="1:255" s="294" customFormat="1" ht="23.7" customHeight="1">
      <c r="A9" s="302" t="s">
        <v>132</v>
      </c>
      <c r="B9" s="524"/>
      <c r="C9" s="525"/>
      <c r="D9" s="315">
        <f t="shared" si="0"/>
        <v>0</v>
      </c>
      <c r="E9" s="306" t="s">
        <v>133</v>
      </c>
      <c r="F9" s="432"/>
      <c r="G9" s="454"/>
      <c r="H9" s="521">
        <f t="shared" si="3"/>
        <v>0</v>
      </c>
      <c r="I9" s="290"/>
      <c r="J9" s="526" t="s">
        <v>134</v>
      </c>
      <c r="K9" s="470" t="e">
        <f>K8/K3</f>
        <v>#DIV/0!</v>
      </c>
      <c r="L9" s="471" t="e">
        <f>L8/L3</f>
        <v>#DIV/0!</v>
      </c>
      <c r="M9" s="472" t="e">
        <f>L9-K9</f>
        <v>#DIV/0!</v>
      </c>
      <c r="N9" s="290"/>
      <c r="O9" s="901"/>
      <c r="P9" s="301" t="s">
        <v>135</v>
      </c>
      <c r="Q9" s="494"/>
      <c r="R9" s="467"/>
      <c r="S9" s="527">
        <f t="shared" si="2"/>
        <v>0</v>
      </c>
      <c r="T9" s="288"/>
      <c r="U9" s="7"/>
      <c r="V9" s="7"/>
    </row>
    <row r="10" spans="1:255" s="294" customFormat="1" ht="23.7" customHeight="1" thickBot="1">
      <c r="A10" s="321" t="s">
        <v>136</v>
      </c>
      <c r="B10" s="106">
        <f>B5+B8+B9</f>
        <v>0</v>
      </c>
      <c r="C10" s="258">
        <f>C5+C8+C9</f>
        <v>0</v>
      </c>
      <c r="D10" s="259">
        <f t="shared" si="0"/>
        <v>0</v>
      </c>
      <c r="E10" s="306" t="s">
        <v>137</v>
      </c>
      <c r="F10" s="432"/>
      <c r="G10" s="454"/>
      <c r="H10" s="521">
        <f t="shared" si="3"/>
        <v>0</v>
      </c>
      <c r="I10" s="290"/>
      <c r="J10" s="522" t="s">
        <v>525</v>
      </c>
      <c r="K10" s="473">
        <f>Q34</f>
        <v>0</v>
      </c>
      <c r="L10" s="291">
        <f>R34</f>
        <v>0</v>
      </c>
      <c r="M10" s="292">
        <f t="shared" si="1"/>
        <v>0</v>
      </c>
      <c r="N10" s="290"/>
      <c r="O10" s="901"/>
      <c r="P10" s="323" t="s">
        <v>138</v>
      </c>
      <c r="Q10" s="495"/>
      <c r="R10" s="465"/>
      <c r="S10" s="516">
        <f t="shared" si="2"/>
        <v>0</v>
      </c>
      <c r="T10" s="288"/>
      <c r="U10" s="886" t="s">
        <v>139</v>
      </c>
      <c r="V10" s="887"/>
    </row>
    <row r="11" spans="1:255" s="294" customFormat="1" ht="23.7" customHeight="1" thickTop="1" thickBot="1">
      <c r="A11" s="322" t="s">
        <v>140</v>
      </c>
      <c r="B11" s="438"/>
      <c r="C11" s="439"/>
      <c r="D11" s="528">
        <f t="shared" si="0"/>
        <v>0</v>
      </c>
      <c r="E11" s="306" t="s">
        <v>141</v>
      </c>
      <c r="F11" s="432"/>
      <c r="G11" s="454"/>
      <c r="H11" s="529">
        <f t="shared" si="3"/>
        <v>0</v>
      </c>
      <c r="I11" s="290"/>
      <c r="J11" s="325" t="s">
        <v>142</v>
      </c>
      <c r="K11" s="326">
        <f>K8-K10</f>
        <v>0</v>
      </c>
      <c r="L11" s="327">
        <f>L8-L10</f>
        <v>0</v>
      </c>
      <c r="M11" s="328">
        <f>L11-K11</f>
        <v>0</v>
      </c>
      <c r="N11" s="290"/>
      <c r="O11" s="901"/>
      <c r="P11" s="329" t="s">
        <v>143</v>
      </c>
      <c r="Q11" s="496"/>
      <c r="R11" s="497"/>
      <c r="S11" s="530">
        <f t="shared" si="2"/>
        <v>0</v>
      </c>
      <c r="T11" s="288"/>
      <c r="U11" s="114" t="e">
        <f>Q7/SUM(Q3:Q6)</f>
        <v>#DIV/0!</v>
      </c>
      <c r="V11" s="107" t="e">
        <f>R7/SUM(R3:R6)</f>
        <v>#DIV/0!</v>
      </c>
    </row>
    <row r="12" spans="1:255" s="294" customFormat="1" ht="23.7" customHeight="1" thickTop="1">
      <c r="A12" s="395" t="s">
        <v>144</v>
      </c>
      <c r="B12" s="440"/>
      <c r="C12" s="441"/>
      <c r="D12" s="506">
        <f>C12-B12</f>
        <v>0</v>
      </c>
      <c r="E12" s="306" t="s">
        <v>145</v>
      </c>
      <c r="F12" s="432"/>
      <c r="G12" s="454"/>
      <c r="H12" s="523">
        <f t="shared" si="3"/>
        <v>0</v>
      </c>
      <c r="I12" s="290"/>
      <c r="J12" s="334" t="s">
        <v>146</v>
      </c>
      <c r="K12" s="479"/>
      <c r="L12" s="480"/>
      <c r="M12" s="292">
        <f t="shared" si="1"/>
        <v>0</v>
      </c>
      <c r="N12" s="290"/>
      <c r="O12" s="890" t="s">
        <v>147</v>
      </c>
      <c r="P12" s="335" t="s">
        <v>148</v>
      </c>
      <c r="Q12" s="498"/>
      <c r="R12" s="486"/>
      <c r="S12" s="531">
        <f t="shared" si="2"/>
        <v>0</v>
      </c>
      <c r="T12" s="288"/>
    </row>
    <row r="13" spans="1:255" s="294" customFormat="1" ht="23.7" customHeight="1">
      <c r="A13" s="302" t="s">
        <v>149</v>
      </c>
      <c r="B13" s="303">
        <f>SUM(B11:B12)</f>
        <v>0</v>
      </c>
      <c r="C13" s="304">
        <f>SUM(C11:C12)</f>
        <v>0</v>
      </c>
      <c r="D13" s="396">
        <f>C13-B13</f>
        <v>0</v>
      </c>
      <c r="E13" s="324" t="s">
        <v>150</v>
      </c>
      <c r="F13" s="442"/>
      <c r="G13" s="455"/>
      <c r="H13" s="532">
        <f t="shared" si="3"/>
        <v>0</v>
      </c>
      <c r="I13" s="290"/>
      <c r="J13" s="307" t="s">
        <v>151</v>
      </c>
      <c r="K13" s="466"/>
      <c r="L13" s="467"/>
      <c r="M13" s="516">
        <f t="shared" si="1"/>
        <v>0</v>
      </c>
      <c r="N13" s="290"/>
      <c r="O13" s="891"/>
      <c r="P13" s="301" t="s">
        <v>152</v>
      </c>
      <c r="Q13" s="494"/>
      <c r="R13" s="467"/>
      <c r="S13" s="516">
        <f t="shared" si="2"/>
        <v>0</v>
      </c>
      <c r="T13" s="288"/>
    </row>
    <row r="14" spans="1:255" s="294" customFormat="1" ht="23.7" customHeight="1">
      <c r="A14" s="287" t="s">
        <v>153</v>
      </c>
      <c r="B14" s="430"/>
      <c r="C14" s="431"/>
      <c r="D14" s="533">
        <f t="shared" si="0"/>
        <v>0</v>
      </c>
      <c r="E14" s="330" t="s">
        <v>154</v>
      </c>
      <c r="F14" s="331">
        <f>SUM(F6:F13)</f>
        <v>0</v>
      </c>
      <c r="G14" s="332">
        <f>SUM(G6:G13)</f>
        <v>0</v>
      </c>
      <c r="H14" s="333">
        <f>G14-F14</f>
        <v>0</v>
      </c>
      <c r="I14" s="290"/>
      <c r="J14" s="341" t="s">
        <v>155</v>
      </c>
      <c r="K14" s="481"/>
      <c r="L14" s="482"/>
      <c r="M14" s="292">
        <f t="shared" si="1"/>
        <v>0</v>
      </c>
      <c r="N14" s="290"/>
      <c r="O14" s="891"/>
      <c r="P14" s="301" t="s">
        <v>156</v>
      </c>
      <c r="Q14" s="494"/>
      <c r="R14" s="467"/>
      <c r="S14" s="516">
        <f t="shared" si="2"/>
        <v>0</v>
      </c>
      <c r="T14" s="288"/>
    </row>
    <row r="15" spans="1:255" s="294" customFormat="1" ht="23.7" customHeight="1">
      <c r="A15" s="295" t="s">
        <v>157</v>
      </c>
      <c r="B15" s="432"/>
      <c r="C15" s="433"/>
      <c r="D15" s="534">
        <f t="shared" si="0"/>
        <v>0</v>
      </c>
      <c r="E15" s="336" t="s">
        <v>158</v>
      </c>
      <c r="F15" s="337">
        <f>F5+F14</f>
        <v>0</v>
      </c>
      <c r="G15" s="338">
        <f>G5+G14</f>
        <v>0</v>
      </c>
      <c r="H15" s="339">
        <f t="shared" si="3"/>
        <v>0</v>
      </c>
      <c r="I15" s="290"/>
      <c r="J15" s="474" t="s">
        <v>159</v>
      </c>
      <c r="K15" s="475">
        <f>SUM(K12:K14)</f>
        <v>0</v>
      </c>
      <c r="L15" s="476">
        <f>SUM(L12:L14)</f>
        <v>0</v>
      </c>
      <c r="M15" s="477">
        <f t="shared" si="1"/>
        <v>0</v>
      </c>
      <c r="N15" s="290"/>
      <c r="O15" s="891"/>
      <c r="P15" s="320" t="s">
        <v>160</v>
      </c>
      <c r="Q15" s="494"/>
      <c r="R15" s="467"/>
      <c r="S15" s="516">
        <f t="shared" si="2"/>
        <v>0</v>
      </c>
      <c r="T15" s="288"/>
      <c r="U15" s="7"/>
    </row>
    <row r="16" spans="1:255" s="294" customFormat="1" ht="23.7" customHeight="1">
      <c r="A16" s="295" t="s">
        <v>161</v>
      </c>
      <c r="B16" s="432"/>
      <c r="C16" s="433"/>
      <c r="D16" s="534">
        <f>C16-B16</f>
        <v>0</v>
      </c>
      <c r="E16" s="340" t="s">
        <v>644</v>
      </c>
      <c r="F16" s="444"/>
      <c r="G16" s="456"/>
      <c r="H16" s="535">
        <f t="shared" si="3"/>
        <v>0</v>
      </c>
      <c r="I16" s="290"/>
      <c r="J16" s="345" t="s">
        <v>162</v>
      </c>
      <c r="K16" s="485"/>
      <c r="L16" s="486"/>
      <c r="M16" s="319">
        <f t="shared" si="1"/>
        <v>0</v>
      </c>
      <c r="N16" s="290"/>
      <c r="O16" s="891"/>
      <c r="P16" s="320" t="s">
        <v>163</v>
      </c>
      <c r="Q16" s="494"/>
      <c r="R16" s="467"/>
      <c r="S16" s="516">
        <f t="shared" si="2"/>
        <v>0</v>
      </c>
      <c r="T16" s="288"/>
    </row>
    <row r="17" spans="1:21" s="294" customFormat="1" ht="23.7" customHeight="1">
      <c r="A17" s="342" t="s">
        <v>164</v>
      </c>
      <c r="B17" s="442"/>
      <c r="C17" s="443"/>
      <c r="D17" s="513">
        <f t="shared" si="0"/>
        <v>0</v>
      </c>
      <c r="E17" s="343" t="s">
        <v>645</v>
      </c>
      <c r="F17" s="457"/>
      <c r="G17" s="458"/>
      <c r="H17" s="536">
        <f t="shared" si="3"/>
        <v>0</v>
      </c>
      <c r="I17" s="290"/>
      <c r="J17" s="341" t="s">
        <v>165</v>
      </c>
      <c r="K17" s="481"/>
      <c r="L17" s="482"/>
      <c r="M17" s="537">
        <f t="shared" si="1"/>
        <v>0</v>
      </c>
      <c r="N17" s="290"/>
      <c r="O17" s="891"/>
      <c r="P17" s="320" t="s">
        <v>166</v>
      </c>
      <c r="Q17" s="494"/>
      <c r="R17" s="467"/>
      <c r="S17" s="517">
        <f t="shared" si="2"/>
        <v>0</v>
      </c>
      <c r="T17" s="288"/>
    </row>
    <row r="18" spans="1:21" s="294" customFormat="1" ht="23.7" customHeight="1">
      <c r="A18" s="310" t="s">
        <v>167</v>
      </c>
      <c r="B18" s="344">
        <f>SUM(B14:B17)</f>
        <v>0</v>
      </c>
      <c r="C18" s="312">
        <f>SUM(C14:C17)</f>
        <v>0</v>
      </c>
      <c r="D18" s="315">
        <f t="shared" si="0"/>
        <v>0</v>
      </c>
      <c r="E18" s="306" t="s">
        <v>168</v>
      </c>
      <c r="F18" s="432"/>
      <c r="G18" s="454"/>
      <c r="H18" s="521">
        <f t="shared" si="3"/>
        <v>0</v>
      </c>
      <c r="I18" s="290"/>
      <c r="J18" s="526" t="s">
        <v>169</v>
      </c>
      <c r="K18" s="475">
        <f>SUM(K16:K17)</f>
        <v>0</v>
      </c>
      <c r="L18" s="478">
        <f>SUM(L16:L17)</f>
        <v>0</v>
      </c>
      <c r="M18" s="477">
        <f t="shared" si="1"/>
        <v>0</v>
      </c>
      <c r="N18" s="290"/>
      <c r="O18" s="892"/>
      <c r="P18" s="348" t="s">
        <v>170</v>
      </c>
      <c r="Q18" s="499"/>
      <c r="R18" s="482"/>
      <c r="S18" s="530">
        <f t="shared" si="2"/>
        <v>0</v>
      </c>
      <c r="T18" s="288"/>
    </row>
    <row r="19" spans="1:21" s="294" customFormat="1" ht="23.7" customHeight="1" thickBot="1">
      <c r="A19" s="261" t="s">
        <v>171</v>
      </c>
      <c r="B19" s="262">
        <f>B10+B13+B18</f>
        <v>0</v>
      </c>
      <c r="C19" s="263">
        <f>C10+C13+C18</f>
        <v>0</v>
      </c>
      <c r="D19" s="346">
        <f t="shared" si="0"/>
        <v>0</v>
      </c>
      <c r="E19" s="347" t="s">
        <v>172</v>
      </c>
      <c r="F19" s="445"/>
      <c r="G19" s="451"/>
      <c r="H19" s="532">
        <f t="shared" si="3"/>
        <v>0</v>
      </c>
      <c r="I19" s="290"/>
      <c r="J19" s="359" t="s">
        <v>173</v>
      </c>
      <c r="K19" s="360">
        <f>K11+K15-K18</f>
        <v>0</v>
      </c>
      <c r="L19" s="361">
        <f>L11+L15-L18</f>
        <v>0</v>
      </c>
      <c r="M19" s="362">
        <f t="shared" si="1"/>
        <v>0</v>
      </c>
      <c r="N19" s="290"/>
      <c r="O19" s="890" t="s">
        <v>174</v>
      </c>
      <c r="P19" s="354" t="s">
        <v>175</v>
      </c>
      <c r="Q19" s="498"/>
      <c r="R19" s="486"/>
      <c r="S19" s="538">
        <f>R19-Q19</f>
        <v>0</v>
      </c>
      <c r="T19" s="288"/>
    </row>
    <row r="20" spans="1:21" s="294" customFormat="1" ht="23.7" customHeight="1">
      <c r="A20" s="287" t="s">
        <v>176</v>
      </c>
      <c r="B20" s="430"/>
      <c r="C20" s="431"/>
      <c r="D20" s="506">
        <f t="shared" si="0"/>
        <v>0</v>
      </c>
      <c r="E20" s="349" t="s">
        <v>177</v>
      </c>
      <c r="F20" s="350">
        <f>SUM(F16:F19)</f>
        <v>0</v>
      </c>
      <c r="G20" s="351">
        <f>SUM(G16:G19)</f>
        <v>0</v>
      </c>
      <c r="H20" s="352">
        <f t="shared" si="3"/>
        <v>0</v>
      </c>
      <c r="I20" s="290"/>
      <c r="J20" s="363" t="s">
        <v>178</v>
      </c>
      <c r="K20" s="487"/>
      <c r="L20" s="488"/>
      <c r="M20" s="292">
        <f t="shared" si="1"/>
        <v>0</v>
      </c>
      <c r="N20" s="290"/>
      <c r="O20" s="891"/>
      <c r="P20" s="301" t="s">
        <v>179</v>
      </c>
      <c r="Q20" s="494"/>
      <c r="R20" s="467"/>
      <c r="S20" s="516">
        <f t="shared" si="2"/>
        <v>0</v>
      </c>
      <c r="T20" s="288"/>
      <c r="U20" s="115"/>
    </row>
    <row r="21" spans="1:21" s="294" customFormat="1" ht="23.7" customHeight="1">
      <c r="A21" s="295" t="s">
        <v>180</v>
      </c>
      <c r="B21" s="432"/>
      <c r="C21" s="433"/>
      <c r="D21" s="539">
        <f t="shared" si="0"/>
        <v>0</v>
      </c>
      <c r="E21" s="355" t="s">
        <v>181</v>
      </c>
      <c r="F21" s="356">
        <f>F15+F20</f>
        <v>0</v>
      </c>
      <c r="G21" s="357">
        <f>G15+G20</f>
        <v>0</v>
      </c>
      <c r="H21" s="358">
        <f t="shared" si="3"/>
        <v>0</v>
      </c>
      <c r="I21" s="290"/>
      <c r="J21" s="364" t="s">
        <v>182</v>
      </c>
      <c r="K21" s="489"/>
      <c r="L21" s="490"/>
      <c r="M21" s="477">
        <f t="shared" si="1"/>
        <v>0</v>
      </c>
      <c r="N21" s="290"/>
      <c r="O21" s="891"/>
      <c r="P21" s="301" t="s">
        <v>183</v>
      </c>
      <c r="Q21" s="494"/>
      <c r="R21" s="467"/>
      <c r="S21" s="516">
        <f t="shared" si="2"/>
        <v>0</v>
      </c>
      <c r="T21" s="288"/>
    </row>
    <row r="22" spans="1:21" s="294" customFormat="1" ht="23.7" customHeight="1" thickBot="1">
      <c r="A22" s="295" t="s">
        <v>184</v>
      </c>
      <c r="B22" s="432"/>
      <c r="C22" s="433"/>
      <c r="D22" s="539">
        <f t="shared" si="0"/>
        <v>0</v>
      </c>
      <c r="E22" s="324" t="s">
        <v>185</v>
      </c>
      <c r="F22" s="459"/>
      <c r="G22" s="460"/>
      <c r="H22" s="333">
        <f t="shared" si="3"/>
        <v>0</v>
      </c>
      <c r="I22" s="290"/>
      <c r="J22" s="359" t="s">
        <v>186</v>
      </c>
      <c r="K22" s="360">
        <f>K19+K20-K21</f>
        <v>0</v>
      </c>
      <c r="L22" s="361">
        <f>L19+L20-L21</f>
        <v>0</v>
      </c>
      <c r="M22" s="366">
        <f t="shared" si="1"/>
        <v>0</v>
      </c>
      <c r="N22" s="290"/>
      <c r="O22" s="891"/>
      <c r="P22" s="301" t="s">
        <v>187</v>
      </c>
      <c r="Q22" s="494"/>
      <c r="R22" s="467"/>
      <c r="S22" s="516">
        <f t="shared" si="2"/>
        <v>0</v>
      </c>
      <c r="T22" s="288"/>
    </row>
    <row r="23" spans="1:21" s="294" customFormat="1" ht="23.7" customHeight="1">
      <c r="A23" s="342" t="s">
        <v>188</v>
      </c>
      <c r="B23" s="442"/>
      <c r="C23" s="443"/>
      <c r="D23" s="540">
        <f t="shared" si="0"/>
        <v>0</v>
      </c>
      <c r="E23" s="289" t="s">
        <v>189</v>
      </c>
      <c r="F23" s="461"/>
      <c r="G23" s="462"/>
      <c r="H23" s="333">
        <f t="shared" si="3"/>
        <v>0</v>
      </c>
      <c r="I23" s="290"/>
      <c r="J23" s="367" t="s">
        <v>190</v>
      </c>
      <c r="K23" s="491"/>
      <c r="L23" s="492"/>
      <c r="M23" s="541">
        <f t="shared" si="1"/>
        <v>0</v>
      </c>
      <c r="N23" s="290"/>
      <c r="O23" s="891"/>
      <c r="P23" s="301" t="s">
        <v>191</v>
      </c>
      <c r="Q23" s="494"/>
      <c r="R23" s="467"/>
      <c r="S23" s="516">
        <f t="shared" si="2"/>
        <v>0</v>
      </c>
      <c r="T23" s="288"/>
    </row>
    <row r="24" spans="1:21" s="294" customFormat="1" ht="23.7" customHeight="1" thickBot="1">
      <c r="A24" s="302" t="s">
        <v>192</v>
      </c>
      <c r="B24" s="303">
        <f>SUM(B20:B23)</f>
        <v>0</v>
      </c>
      <c r="C24" s="304">
        <f>SUM(C20:C23)</f>
        <v>0</v>
      </c>
      <c r="D24" s="365">
        <f t="shared" si="0"/>
        <v>0</v>
      </c>
      <c r="E24" s="289" t="s">
        <v>193</v>
      </c>
      <c r="F24" s="461"/>
      <c r="G24" s="462"/>
      <c r="H24" s="542">
        <f t="shared" si="3"/>
        <v>0</v>
      </c>
      <c r="I24" s="290"/>
      <c r="J24" s="371" t="s">
        <v>194</v>
      </c>
      <c r="K24" s="372">
        <f>K22-K23</f>
        <v>0</v>
      </c>
      <c r="L24" s="373">
        <f>L22-L23</f>
        <v>0</v>
      </c>
      <c r="M24" s="374">
        <f t="shared" si="1"/>
        <v>0</v>
      </c>
      <c r="N24" s="290"/>
      <c r="O24" s="891"/>
      <c r="P24" s="301" t="s">
        <v>195</v>
      </c>
      <c r="Q24" s="494"/>
      <c r="R24" s="467"/>
      <c r="S24" s="516">
        <f t="shared" si="2"/>
        <v>0</v>
      </c>
      <c r="T24" s="288"/>
    </row>
    <row r="25" spans="1:21" s="294" customFormat="1" ht="23.7" customHeight="1" thickBot="1">
      <c r="A25" s="322" t="s">
        <v>196</v>
      </c>
      <c r="B25" s="444"/>
      <c r="C25" s="439"/>
      <c r="D25" s="533">
        <f t="shared" si="0"/>
        <v>0</v>
      </c>
      <c r="E25" s="289" t="s">
        <v>197</v>
      </c>
      <c r="F25" s="461"/>
      <c r="G25" s="463"/>
      <c r="H25" s="333">
        <f t="shared" si="3"/>
        <v>0</v>
      </c>
      <c r="I25" s="290"/>
      <c r="J25" s="376"/>
      <c r="K25" s="6"/>
      <c r="L25" s="6"/>
      <c r="M25" s="377"/>
      <c r="N25" s="290"/>
      <c r="O25" s="891"/>
      <c r="P25" s="301" t="s">
        <v>198</v>
      </c>
      <c r="Q25" s="494"/>
      <c r="R25" s="467"/>
      <c r="S25" s="517">
        <f t="shared" si="2"/>
        <v>0</v>
      </c>
      <c r="T25" s="288"/>
    </row>
    <row r="26" spans="1:21" s="294" customFormat="1" ht="23.7" customHeight="1" thickBot="1">
      <c r="A26" s="368" t="s">
        <v>199</v>
      </c>
      <c r="B26" s="445"/>
      <c r="C26" s="437"/>
      <c r="D26" s="513">
        <f t="shared" si="0"/>
        <v>0</v>
      </c>
      <c r="E26" s="369"/>
      <c r="H26" s="370"/>
      <c r="I26" s="290"/>
      <c r="J26" s="379">
        <v>400</v>
      </c>
      <c r="K26" s="543">
        <f>U4</f>
        <v>0</v>
      </c>
      <c r="L26" s="544">
        <f>V4</f>
        <v>0</v>
      </c>
      <c r="M26" s="544">
        <f>L26-K26</f>
        <v>0</v>
      </c>
      <c r="N26" s="290"/>
      <c r="O26" s="891"/>
      <c r="P26" s="301" t="s">
        <v>200</v>
      </c>
      <c r="Q26" s="494"/>
      <c r="R26" s="467"/>
      <c r="S26" s="516">
        <f t="shared" si="2"/>
        <v>0</v>
      </c>
      <c r="T26" s="288"/>
    </row>
    <row r="27" spans="1:21" s="294" customFormat="1" ht="23.7" customHeight="1">
      <c r="A27" s="310" t="s">
        <v>203</v>
      </c>
      <c r="B27" s="311">
        <f>SUM(B25:B26)</f>
        <v>0</v>
      </c>
      <c r="C27" s="312">
        <f>SUM(C25:C26)</f>
        <v>0</v>
      </c>
      <c r="D27" s="305">
        <f t="shared" si="0"/>
        <v>0</v>
      </c>
      <c r="E27" s="150"/>
      <c r="H27" s="375"/>
      <c r="I27" s="290"/>
      <c r="J27" s="402"/>
      <c r="K27" s="403"/>
      <c r="L27" s="403"/>
      <c r="M27" s="403"/>
      <c r="N27" s="290"/>
      <c r="O27" s="891"/>
      <c r="P27" s="301" t="s">
        <v>204</v>
      </c>
      <c r="Q27" s="494"/>
      <c r="R27" s="467"/>
      <c r="S27" s="516">
        <f t="shared" si="2"/>
        <v>0</v>
      </c>
      <c r="T27" s="288"/>
    </row>
    <row r="28" spans="1:21" s="294" customFormat="1" ht="23.7" customHeight="1" thickBot="1">
      <c r="A28" s="322" t="s">
        <v>205</v>
      </c>
      <c r="B28" s="438"/>
      <c r="C28" s="446"/>
      <c r="D28" s="545">
        <f>C28-B28</f>
        <v>0</v>
      </c>
      <c r="E28" s="150"/>
      <c r="H28" s="378"/>
      <c r="I28" s="290"/>
      <c r="J28" s="128"/>
      <c r="M28" s="288"/>
      <c r="N28" s="290"/>
      <c r="O28" s="892"/>
      <c r="P28" s="348" t="s">
        <v>206</v>
      </c>
      <c r="Q28" s="499"/>
      <c r="R28" s="482"/>
      <c r="S28" s="546">
        <f>R28-Q28</f>
        <v>0</v>
      </c>
      <c r="T28" s="288"/>
    </row>
    <row r="29" spans="1:21" s="294" customFormat="1" ht="23.7" customHeight="1" thickBot="1">
      <c r="A29" s="295" t="s">
        <v>207</v>
      </c>
      <c r="B29" s="447"/>
      <c r="C29" s="448"/>
      <c r="D29" s="547">
        <f t="shared" ref="D29" si="4">C29-B29</f>
        <v>0</v>
      </c>
      <c r="E29" s="150"/>
      <c r="H29" s="378"/>
      <c r="I29" s="290"/>
      <c r="J29" s="380" t="s">
        <v>208</v>
      </c>
      <c r="K29" s="381" t="s">
        <v>209</v>
      </c>
      <c r="L29" s="382" t="s">
        <v>210</v>
      </c>
      <c r="M29" s="284" t="s">
        <v>99</v>
      </c>
      <c r="N29" s="290"/>
      <c r="O29" s="890" t="s">
        <v>211</v>
      </c>
      <c r="P29" s="335" t="s">
        <v>212</v>
      </c>
      <c r="Q29" s="498"/>
      <c r="R29" s="486"/>
      <c r="S29" s="538">
        <f>R29-Q29</f>
        <v>0</v>
      </c>
      <c r="T29" s="288"/>
      <c r="U29" s="116"/>
    </row>
    <row r="30" spans="1:21" s="294" customFormat="1" ht="23.7" customHeight="1" thickTop="1">
      <c r="A30" s="295" t="s">
        <v>213</v>
      </c>
      <c r="B30" s="449"/>
      <c r="C30" s="450"/>
      <c r="D30" s="548">
        <f t="shared" si="0"/>
        <v>0</v>
      </c>
      <c r="E30" s="150"/>
      <c r="H30" s="378"/>
      <c r="I30" s="290"/>
      <c r="J30" s="383" t="str">
        <f>O3</f>
        <v>㉓人財費</v>
      </c>
      <c r="K30" s="549">
        <f>SUM(Q3:Q11)</f>
        <v>0</v>
      </c>
      <c r="L30" s="550">
        <f>SUM(R3:R11)</f>
        <v>0</v>
      </c>
      <c r="M30" s="292">
        <f t="shared" si="1"/>
        <v>0</v>
      </c>
      <c r="N30" s="290"/>
      <c r="O30" s="891"/>
      <c r="P30" s="301" t="s">
        <v>214</v>
      </c>
      <c r="Q30" s="494"/>
      <c r="R30" s="467"/>
      <c r="S30" s="516">
        <f t="shared" si="2"/>
        <v>0</v>
      </c>
      <c r="T30" s="288"/>
      <c r="U30" s="115"/>
    </row>
    <row r="31" spans="1:21" s="294" customFormat="1" ht="23.7" customHeight="1">
      <c r="A31" s="295" t="s">
        <v>215</v>
      </c>
      <c r="B31" s="432"/>
      <c r="C31" s="433"/>
      <c r="D31" s="534">
        <f t="shared" si="0"/>
        <v>0</v>
      </c>
      <c r="E31" s="369"/>
      <c r="H31" s="378"/>
      <c r="I31" s="290"/>
      <c r="J31" s="353" t="str">
        <f>O12</f>
        <v>㉔顧客費</v>
      </c>
      <c r="K31" s="475">
        <f>SUM(Q12:Q18)</f>
        <v>0</v>
      </c>
      <c r="L31" s="551">
        <f>SUM(R12:R18)</f>
        <v>0</v>
      </c>
      <c r="M31" s="552">
        <f t="shared" si="1"/>
        <v>0</v>
      </c>
      <c r="N31" s="290"/>
      <c r="O31" s="891"/>
      <c r="P31" s="301" t="s">
        <v>216</v>
      </c>
      <c r="Q31" s="494"/>
      <c r="R31" s="467"/>
      <c r="S31" s="517">
        <f>R31-Q31</f>
        <v>0</v>
      </c>
      <c r="T31" s="288"/>
    </row>
    <row r="32" spans="1:21" s="294" customFormat="1" ht="23.7" customHeight="1">
      <c r="A32" s="295" t="s">
        <v>217</v>
      </c>
      <c r="B32" s="432"/>
      <c r="C32" s="433"/>
      <c r="D32" s="534">
        <f t="shared" si="0"/>
        <v>0</v>
      </c>
      <c r="E32" s="369"/>
      <c r="H32" s="378"/>
      <c r="I32" s="290"/>
      <c r="J32" s="353" t="str">
        <f>O19</f>
        <v>㉕店舗維持費</v>
      </c>
      <c r="K32" s="475">
        <f>SUM(Q19:Q28)</f>
        <v>0</v>
      </c>
      <c r="L32" s="551">
        <f>SUM(R19:R28)</f>
        <v>0</v>
      </c>
      <c r="M32" s="552">
        <f>L32-K32</f>
        <v>0</v>
      </c>
      <c r="N32" s="290"/>
      <c r="O32" s="891"/>
      <c r="P32" s="301" t="s">
        <v>218</v>
      </c>
      <c r="Q32" s="494"/>
      <c r="R32" s="467"/>
      <c r="S32" s="517">
        <f t="shared" si="2"/>
        <v>0</v>
      </c>
      <c r="T32" s="288"/>
    </row>
    <row r="33" spans="1:255" s="294" customFormat="1" ht="23.7" customHeight="1" thickBot="1">
      <c r="A33" s="368" t="s">
        <v>219</v>
      </c>
      <c r="B33" s="445"/>
      <c r="C33" s="437"/>
      <c r="D33" s="513">
        <f t="shared" si="0"/>
        <v>0</v>
      </c>
      <c r="E33" s="369"/>
      <c r="H33" s="378"/>
      <c r="I33" s="290"/>
      <c r="J33" s="353" t="str">
        <f>O29</f>
        <v>㉖その他経費</v>
      </c>
      <c r="K33" s="475">
        <f>SUM(Q29:Q33)</f>
        <v>0</v>
      </c>
      <c r="L33" s="551">
        <f>SUM(R29:R33)</f>
        <v>0</v>
      </c>
      <c r="M33" s="552">
        <f>L33-K33</f>
        <v>0</v>
      </c>
      <c r="N33" s="290"/>
      <c r="O33" s="893"/>
      <c r="P33" s="386" t="s">
        <v>220</v>
      </c>
      <c r="Q33" s="500"/>
      <c r="R33" s="501"/>
      <c r="S33" s="553">
        <f>R33-Q33</f>
        <v>0</v>
      </c>
      <c r="T33" s="288"/>
    </row>
    <row r="34" spans="1:255" s="294" customFormat="1" ht="23.85" customHeight="1" thickBot="1">
      <c r="A34" s="302" t="s">
        <v>221</v>
      </c>
      <c r="B34" s="303">
        <f>SUM(B28:B33)</f>
        <v>0</v>
      </c>
      <c r="C34" s="304">
        <f>SUM(C28:C33)</f>
        <v>0</v>
      </c>
      <c r="D34" s="305">
        <f>C34-B34</f>
        <v>0</v>
      </c>
      <c r="E34" s="384"/>
      <c r="F34" s="385"/>
      <c r="H34" s="375"/>
      <c r="I34" s="290"/>
      <c r="J34" s="387" t="str">
        <f>O34</f>
        <v>⑧販売管理費計＝㉓～㉖</v>
      </c>
      <c r="K34" s="360">
        <f>SUM(K30:K33)</f>
        <v>0</v>
      </c>
      <c r="L34" s="554">
        <f>SUM(L30:L33)</f>
        <v>0</v>
      </c>
      <c r="M34" s="366">
        <f>L34-K34</f>
        <v>0</v>
      </c>
      <c r="N34" s="290"/>
      <c r="O34" s="888" t="s">
        <v>524</v>
      </c>
      <c r="P34" s="889"/>
      <c r="Q34" s="388">
        <f>SUM(Q3:Q33)</f>
        <v>0</v>
      </c>
      <c r="R34" s="389">
        <f>SUM(R3:R33)</f>
        <v>0</v>
      </c>
      <c r="S34" s="390">
        <f>R34-Q34</f>
        <v>0</v>
      </c>
      <c r="T34" s="288"/>
    </row>
    <row r="35" spans="1:255" s="294" customFormat="1" ht="23.7" customHeight="1">
      <c r="A35" s="261" t="s">
        <v>222</v>
      </c>
      <c r="B35" s="262">
        <f>B24+B27+B34</f>
        <v>0</v>
      </c>
      <c r="C35" s="263">
        <f>C24+C27+C34</f>
        <v>0</v>
      </c>
      <c r="D35" s="399">
        <f t="shared" si="0"/>
        <v>0</v>
      </c>
      <c r="E35" s="902" t="s">
        <v>223</v>
      </c>
      <c r="F35" s="904">
        <f>B37-F21</f>
        <v>0</v>
      </c>
      <c r="G35" s="906">
        <f>C37-G21</f>
        <v>0</v>
      </c>
      <c r="H35" s="908">
        <f>G35-F35</f>
        <v>0</v>
      </c>
      <c r="I35" s="290"/>
      <c r="J35" s="3"/>
      <c r="K35" s="2"/>
      <c r="L35" s="2"/>
      <c r="M35" s="2"/>
      <c r="N35" s="290"/>
      <c r="O35" s="376"/>
      <c r="P35" s="376"/>
      <c r="Q35" s="397"/>
      <c r="R35" s="404"/>
      <c r="S35" s="377"/>
      <c r="T35" s="405"/>
    </row>
    <row r="36" spans="1:255" s="294" customFormat="1" ht="23.7" customHeight="1">
      <c r="A36" s="261" t="s">
        <v>224</v>
      </c>
      <c r="B36" s="555"/>
      <c r="C36" s="556"/>
      <c r="D36" s="346">
        <f t="shared" si="0"/>
        <v>0</v>
      </c>
      <c r="E36" s="903"/>
      <c r="F36" s="905"/>
      <c r="G36" s="907"/>
      <c r="H36" s="909"/>
      <c r="I36" s="290"/>
      <c r="J36" s="3"/>
      <c r="K36" s="2"/>
      <c r="L36" s="2"/>
      <c r="M36" s="2"/>
      <c r="N36" s="290"/>
      <c r="O36" s="376"/>
      <c r="P36" s="376"/>
      <c r="Q36" s="397"/>
      <c r="R36" s="404"/>
      <c r="S36" s="377"/>
      <c r="T36" s="3"/>
      <c r="W36" s="1"/>
    </row>
    <row r="37" spans="1:255" s="294" customFormat="1" ht="23.85" customHeight="1" thickBot="1">
      <c r="A37" s="264" t="s">
        <v>225</v>
      </c>
      <c r="B37" s="265">
        <f>B19+B35+B36</f>
        <v>0</v>
      </c>
      <c r="C37" s="266">
        <f>C19+C35+C36</f>
        <v>0</v>
      </c>
      <c r="D37" s="400">
        <f t="shared" si="0"/>
        <v>0</v>
      </c>
      <c r="E37" s="398" t="s">
        <v>226</v>
      </c>
      <c r="F37" s="267">
        <f>F21+F35</f>
        <v>0</v>
      </c>
      <c r="G37" s="266">
        <f>G21+G35</f>
        <v>0</v>
      </c>
      <c r="H37" s="268">
        <f t="shared" si="3"/>
        <v>0</v>
      </c>
      <c r="I37" s="290"/>
      <c r="J37" s="3"/>
      <c r="K37" s="2"/>
      <c r="L37" s="2"/>
      <c r="M37" s="4"/>
      <c r="N37" s="290"/>
      <c r="O37" s="391"/>
      <c r="P37" s="391"/>
      <c r="Q37" s="391"/>
      <c r="R37" s="391"/>
      <c r="S37" s="2"/>
      <c r="T37" s="2"/>
      <c r="W37" s="1"/>
    </row>
    <row r="38" spans="1:255" ht="23.85" customHeight="1">
      <c r="A38" s="2"/>
      <c r="B38" s="2"/>
      <c r="C38" s="2"/>
      <c r="D38" s="2"/>
      <c r="H38" s="2"/>
      <c r="O38" s="885" t="s">
        <v>227</v>
      </c>
      <c r="P38" s="885"/>
      <c r="Q38" s="574"/>
      <c r="R38" s="574"/>
      <c r="S38" s="2"/>
      <c r="U38" s="294"/>
      <c r="V38" s="294"/>
    </row>
    <row r="39" spans="1:255" ht="23.85" customHeight="1">
      <c r="A39" s="2"/>
      <c r="B39" s="2"/>
      <c r="C39" s="2"/>
      <c r="D39" s="2"/>
      <c r="E39" s="145" t="s">
        <v>228</v>
      </c>
      <c r="F39" s="392">
        <f>SUM(F22:F25)</f>
        <v>0</v>
      </c>
      <c r="G39" s="392">
        <f>SUM(G22:G25)</f>
        <v>0</v>
      </c>
      <c r="H39" s="2"/>
      <c r="L39" s="391"/>
      <c r="M39" s="2"/>
      <c r="O39" s="885" t="s">
        <v>229</v>
      </c>
      <c r="P39" s="885"/>
      <c r="Q39" s="392">
        <f>Q34-Q38</f>
        <v>0</v>
      </c>
      <c r="R39" s="392">
        <f>R34-R38</f>
        <v>0</v>
      </c>
      <c r="T39" s="1"/>
    </row>
    <row r="40" spans="1:255" ht="23.85" customHeight="1">
      <c r="A40" s="393"/>
      <c r="E40" s="406" t="s">
        <v>230</v>
      </c>
      <c r="F40" s="392">
        <f>F35-F39</f>
        <v>0</v>
      </c>
      <c r="G40" s="392">
        <f>G35-G39</f>
        <v>0</v>
      </c>
      <c r="L40" s="391"/>
      <c r="M40" s="2"/>
      <c r="O40" s="391"/>
      <c r="P40" s="391"/>
      <c r="Q40" s="391"/>
      <c r="R40" s="391"/>
      <c r="T40" s="1"/>
    </row>
    <row r="41" spans="1:255" ht="23.85" customHeight="1">
      <c r="A41" s="393"/>
      <c r="E41" s="391"/>
      <c r="F41" s="391"/>
      <c r="G41" s="391"/>
      <c r="L41" s="391"/>
      <c r="M41" s="2"/>
      <c r="O41" s="391"/>
      <c r="P41" s="391"/>
      <c r="Q41" s="391"/>
      <c r="R41" s="391"/>
      <c r="S41" s="2"/>
      <c r="T41" s="1"/>
    </row>
    <row r="42" spans="1:255" s="391" customFormat="1" ht="23.85" customHeight="1">
      <c r="A42" s="394"/>
      <c r="B42" s="2"/>
      <c r="C42" s="2"/>
      <c r="D42" s="2"/>
      <c r="H42" s="2"/>
      <c r="I42" s="2"/>
      <c r="J42" s="3"/>
      <c r="K42" s="2"/>
      <c r="M42" s="2"/>
      <c r="S42" s="2"/>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row>
    <row r="43" spans="1:255" s="391" customFormat="1" ht="23.85" customHeight="1">
      <c r="A43" s="2"/>
      <c r="B43" s="2"/>
      <c r="C43" s="2"/>
      <c r="D43" s="2"/>
      <c r="H43" s="2"/>
      <c r="I43" s="2"/>
      <c r="J43" s="3"/>
      <c r="K43" s="2"/>
      <c r="M43" s="2"/>
      <c r="S43" s="2"/>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row>
    <row r="44" spans="1:255" s="391" customFormat="1" ht="23.85" customHeight="1">
      <c r="A44" s="2"/>
      <c r="B44" s="2"/>
      <c r="C44" s="2"/>
      <c r="D44" s="2"/>
      <c r="H44" s="2"/>
      <c r="I44" s="2"/>
      <c r="J44" s="3"/>
      <c r="K44" s="2"/>
      <c r="M44" s="2"/>
      <c r="S44" s="2"/>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row>
    <row r="45" spans="1:255" s="391" customFormat="1" ht="23.85" customHeight="1">
      <c r="A45" s="2"/>
      <c r="B45" s="2"/>
      <c r="C45" s="2"/>
      <c r="D45" s="2"/>
      <c r="H45" s="2"/>
      <c r="I45" s="2"/>
      <c r="J45" s="3"/>
      <c r="K45" s="2"/>
      <c r="M45" s="2"/>
      <c r="S45" s="2"/>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row>
    <row r="46" spans="1:255" s="391" customFormat="1" ht="23.85" customHeight="1">
      <c r="A46" s="2"/>
      <c r="B46" s="2"/>
      <c r="C46" s="2"/>
      <c r="D46" s="2"/>
      <c r="H46" s="2"/>
      <c r="I46" s="2"/>
      <c r="J46" s="3"/>
      <c r="K46" s="2"/>
      <c r="M46" s="2"/>
      <c r="S46" s="2"/>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row>
    <row r="47" spans="1:255" s="391" customFormat="1" ht="23.85" customHeight="1">
      <c r="A47" s="2"/>
      <c r="B47" s="2"/>
      <c r="C47" s="2"/>
      <c r="D47" s="2"/>
      <c r="H47" s="2"/>
      <c r="I47" s="2"/>
      <c r="J47" s="3"/>
      <c r="K47" s="2"/>
      <c r="M47" s="2"/>
      <c r="S47" s="2"/>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row>
    <row r="48" spans="1:255" s="391" customFormat="1" ht="23.85" customHeight="1">
      <c r="A48" s="2"/>
      <c r="B48" s="2"/>
      <c r="C48" s="2"/>
      <c r="D48" s="2"/>
      <c r="H48" s="2"/>
      <c r="I48" s="2"/>
      <c r="J48" s="3"/>
      <c r="K48" s="2"/>
      <c r="M48" s="2"/>
      <c r="S48" s="2"/>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row>
    <row r="49" spans="1:255" s="391" customFormat="1" ht="23.85" customHeight="1">
      <c r="A49" s="2"/>
      <c r="B49" s="2"/>
      <c r="C49" s="2"/>
      <c r="D49" s="2"/>
      <c r="H49" s="2"/>
      <c r="I49" s="2"/>
      <c r="J49" s="3"/>
      <c r="K49" s="2"/>
      <c r="M49" s="2"/>
      <c r="O49" s="2"/>
      <c r="P49" s="2"/>
      <c r="Q49" s="2"/>
      <c r="R49" s="2"/>
      <c r="S49" s="2"/>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row>
    <row r="50" spans="1:255" s="391" customFormat="1" ht="23.85" customHeight="1">
      <c r="A50" s="2"/>
      <c r="B50" s="2"/>
      <c r="C50" s="2"/>
      <c r="D50" s="2"/>
      <c r="H50" s="2"/>
      <c r="I50" s="2"/>
      <c r="J50" s="3"/>
      <c r="K50" s="2"/>
      <c r="M50" s="2"/>
      <c r="O50" s="2"/>
      <c r="P50" s="2"/>
      <c r="Q50" s="2"/>
      <c r="R50" s="2"/>
      <c r="S50" s="2"/>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row>
    <row r="51" spans="1:255" s="391" customFormat="1" ht="23.85" customHeight="1">
      <c r="A51" s="2"/>
      <c r="B51" s="2"/>
      <c r="C51" s="2"/>
      <c r="D51" s="2"/>
      <c r="H51" s="2"/>
      <c r="I51" s="2"/>
      <c r="J51" s="3"/>
      <c r="K51" s="2"/>
      <c r="M51" s="2"/>
      <c r="O51" s="2"/>
      <c r="P51" s="2"/>
      <c r="Q51" s="2"/>
      <c r="R51" s="2"/>
      <c r="S51" s="2"/>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row>
    <row r="52" spans="1:255" s="391" customFormat="1" ht="23.85" customHeight="1">
      <c r="A52" s="2"/>
      <c r="B52" s="2"/>
      <c r="C52" s="2"/>
      <c r="D52" s="2"/>
      <c r="H52" s="2"/>
      <c r="I52" s="2"/>
      <c r="J52" s="3"/>
      <c r="K52" s="2"/>
      <c r="M52" s="2"/>
      <c r="O52" s="2"/>
      <c r="P52" s="2"/>
      <c r="Q52" s="2"/>
      <c r="R52" s="2"/>
      <c r="S52" s="2"/>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row>
    <row r="53" spans="1:255" s="391" customFormat="1" ht="23.85" customHeight="1">
      <c r="A53" s="2"/>
      <c r="B53" s="2"/>
      <c r="C53" s="2"/>
      <c r="D53" s="2"/>
      <c r="H53" s="2"/>
      <c r="I53" s="2"/>
      <c r="J53" s="3"/>
      <c r="K53" s="2"/>
      <c r="M53" s="2"/>
      <c r="O53" s="2"/>
      <c r="P53" s="2"/>
      <c r="Q53" s="2"/>
      <c r="R53" s="2"/>
      <c r="S53" s="2"/>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row>
    <row r="54" spans="1:255" s="391" customFormat="1" ht="23.85" customHeight="1">
      <c r="A54" s="2"/>
      <c r="B54" s="2"/>
      <c r="C54" s="2"/>
      <c r="D54" s="2"/>
      <c r="H54" s="2"/>
      <c r="I54" s="2"/>
      <c r="J54" s="3"/>
      <c r="K54" s="2"/>
      <c r="M54" s="2"/>
      <c r="O54" s="2"/>
      <c r="P54" s="2"/>
      <c r="Q54" s="2"/>
      <c r="R54" s="2"/>
      <c r="S54" s="2"/>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row>
    <row r="55" spans="1:255" s="391" customFormat="1" ht="23.85" customHeight="1">
      <c r="A55" s="2"/>
      <c r="B55" s="2"/>
      <c r="C55" s="2"/>
      <c r="D55" s="2"/>
      <c r="E55" s="5"/>
      <c r="F55" s="4"/>
      <c r="G55" s="4"/>
      <c r="H55" s="2"/>
      <c r="I55" s="2"/>
      <c r="J55" s="3"/>
      <c r="K55" s="2"/>
      <c r="M55" s="2"/>
      <c r="O55" s="2"/>
      <c r="P55" s="2"/>
      <c r="Q55" s="2"/>
      <c r="R55" s="2"/>
      <c r="S55" s="2"/>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row>
    <row r="56" spans="1:255" s="391" customFormat="1" ht="23.85" customHeight="1">
      <c r="A56" s="2"/>
      <c r="B56" s="2"/>
      <c r="C56" s="2"/>
      <c r="D56" s="2"/>
      <c r="E56" s="5"/>
      <c r="F56" s="4"/>
      <c r="G56" s="4"/>
      <c r="H56" s="2"/>
      <c r="I56" s="2"/>
      <c r="J56" s="3"/>
      <c r="K56" s="2"/>
      <c r="M56" s="2"/>
      <c r="O56" s="2"/>
      <c r="P56" s="2"/>
      <c r="Q56" s="2"/>
      <c r="R56" s="2"/>
      <c r="S56" s="2"/>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row>
    <row r="57" spans="1:255" s="391" customFormat="1" ht="23.85" customHeight="1">
      <c r="A57" s="2"/>
      <c r="B57" s="2"/>
      <c r="C57" s="2"/>
      <c r="D57" s="2"/>
      <c r="E57" s="5"/>
      <c r="F57" s="4"/>
      <c r="G57" s="4"/>
      <c r="H57" s="2"/>
      <c r="I57" s="2"/>
      <c r="J57" s="3"/>
      <c r="K57" s="2"/>
      <c r="M57" s="2"/>
      <c r="O57" s="2"/>
      <c r="P57" s="2"/>
      <c r="Q57" s="2"/>
      <c r="R57" s="2"/>
      <c r="S57" s="2"/>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row>
    <row r="58" spans="1:255" s="391" customFormat="1" ht="23.85" customHeight="1">
      <c r="A58" s="2"/>
      <c r="B58" s="2"/>
      <c r="C58" s="2"/>
      <c r="D58" s="2"/>
      <c r="E58" s="5"/>
      <c r="F58" s="4"/>
      <c r="G58" s="4"/>
      <c r="H58" s="2"/>
      <c r="I58" s="2"/>
      <c r="J58" s="3"/>
      <c r="K58" s="2"/>
      <c r="M58" s="2"/>
      <c r="O58" s="2"/>
      <c r="P58" s="2"/>
      <c r="Q58" s="2"/>
      <c r="R58" s="2"/>
      <c r="S58" s="2"/>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row>
    <row r="59" spans="1:255" s="391" customFormat="1" ht="23.85" customHeight="1">
      <c r="A59" s="2"/>
      <c r="B59" s="2"/>
      <c r="C59" s="2"/>
      <c r="D59" s="2"/>
      <c r="E59" s="5"/>
      <c r="F59" s="4"/>
      <c r="G59" s="4"/>
      <c r="H59" s="2"/>
      <c r="I59" s="2"/>
      <c r="J59" s="3"/>
      <c r="K59" s="2"/>
      <c r="M59" s="2"/>
      <c r="O59" s="2"/>
      <c r="P59" s="2"/>
      <c r="Q59" s="2"/>
      <c r="R59" s="2"/>
      <c r="S59" s="2"/>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row>
    <row r="60" spans="1:255" s="391" customFormat="1" ht="23.85" customHeight="1">
      <c r="A60" s="2"/>
      <c r="B60" s="2"/>
      <c r="C60" s="2"/>
      <c r="D60" s="2"/>
      <c r="E60" s="5"/>
      <c r="F60" s="4"/>
      <c r="G60" s="4"/>
      <c r="H60" s="2"/>
      <c r="I60" s="2"/>
      <c r="J60" s="3"/>
      <c r="K60" s="2"/>
      <c r="M60" s="2"/>
      <c r="O60" s="2"/>
      <c r="P60" s="2"/>
      <c r="Q60" s="2"/>
      <c r="R60" s="2"/>
      <c r="S60" s="2"/>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row>
    <row r="61" spans="1:255" s="391" customFormat="1" ht="23.85" customHeight="1">
      <c r="A61" s="2"/>
      <c r="B61" s="2"/>
      <c r="C61" s="2"/>
      <c r="D61" s="2"/>
      <c r="E61" s="5"/>
      <c r="F61" s="4"/>
      <c r="G61" s="4"/>
      <c r="H61" s="2"/>
      <c r="I61" s="2"/>
      <c r="J61" s="3"/>
      <c r="K61" s="2"/>
      <c r="M61" s="2"/>
      <c r="O61" s="2"/>
      <c r="P61" s="2"/>
      <c r="Q61" s="2"/>
      <c r="R61" s="2"/>
      <c r="S61" s="2"/>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row>
    <row r="62" spans="1:255" s="391" customFormat="1" ht="23.85" customHeight="1">
      <c r="A62" s="2"/>
      <c r="B62" s="2"/>
      <c r="C62" s="2"/>
      <c r="D62" s="2"/>
      <c r="E62" s="5"/>
      <c r="F62" s="4"/>
      <c r="G62" s="4"/>
      <c r="H62" s="2"/>
      <c r="I62" s="2"/>
      <c r="J62" s="3"/>
      <c r="K62" s="2"/>
      <c r="M62" s="2"/>
      <c r="O62" s="2"/>
      <c r="P62" s="2"/>
      <c r="Q62" s="2"/>
      <c r="R62" s="2"/>
      <c r="S62" s="2"/>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row>
    <row r="63" spans="1:255" s="391" customFormat="1" ht="23.85" customHeight="1">
      <c r="A63" s="2"/>
      <c r="B63" s="2"/>
      <c r="C63" s="2"/>
      <c r="D63" s="2"/>
      <c r="E63" s="5"/>
      <c r="F63" s="4"/>
      <c r="G63" s="4"/>
      <c r="H63" s="2"/>
      <c r="I63" s="2"/>
      <c r="J63" s="3"/>
      <c r="K63" s="2"/>
      <c r="M63" s="2"/>
      <c r="O63" s="2"/>
      <c r="P63" s="2"/>
      <c r="Q63" s="2"/>
      <c r="R63" s="2"/>
      <c r="S63" s="2"/>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row>
    <row r="64" spans="1:255" s="391" customFormat="1" ht="23.85" customHeight="1">
      <c r="A64" s="2"/>
      <c r="B64" s="2"/>
      <c r="C64" s="2"/>
      <c r="D64" s="2"/>
      <c r="E64" s="5"/>
      <c r="F64" s="4"/>
      <c r="G64" s="4"/>
      <c r="H64" s="2"/>
      <c r="I64" s="2"/>
      <c r="J64" s="3"/>
      <c r="K64" s="2"/>
      <c r="M64" s="2"/>
      <c r="O64" s="2"/>
      <c r="P64" s="2"/>
      <c r="Q64" s="2"/>
      <c r="R64" s="2"/>
      <c r="S64" s="2"/>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row>
    <row r="65" spans="1:255" s="391" customFormat="1" ht="23.85" customHeight="1">
      <c r="A65" s="2"/>
      <c r="B65" s="2"/>
      <c r="C65" s="2"/>
      <c r="D65" s="2"/>
      <c r="E65" s="5"/>
      <c r="F65" s="4"/>
      <c r="G65" s="4"/>
      <c r="H65" s="2"/>
      <c r="I65" s="2"/>
      <c r="J65" s="3"/>
      <c r="K65" s="2"/>
      <c r="M65" s="2"/>
      <c r="O65" s="2"/>
      <c r="P65" s="2"/>
      <c r="Q65" s="2"/>
      <c r="R65" s="2"/>
      <c r="S65" s="2"/>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row>
    <row r="66" spans="1:255" s="391" customFormat="1" ht="23.85" customHeight="1">
      <c r="A66" s="2"/>
      <c r="B66" s="2"/>
      <c r="C66" s="2"/>
      <c r="D66" s="2"/>
      <c r="E66" s="5"/>
      <c r="F66" s="4"/>
      <c r="G66" s="4"/>
      <c r="H66" s="2"/>
      <c r="I66" s="2"/>
      <c r="J66" s="3"/>
      <c r="K66" s="2"/>
      <c r="M66" s="2"/>
      <c r="O66" s="2"/>
      <c r="P66" s="2"/>
      <c r="Q66" s="2"/>
      <c r="R66" s="2"/>
      <c r="S66" s="2"/>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row>
    <row r="67" spans="1:255" s="391" customFormat="1" ht="23.85" customHeight="1">
      <c r="A67" s="2"/>
      <c r="B67" s="2"/>
      <c r="C67" s="2"/>
      <c r="D67" s="2"/>
      <c r="E67" s="5"/>
      <c r="F67" s="4"/>
      <c r="G67" s="4"/>
      <c r="H67" s="2"/>
      <c r="I67" s="2"/>
      <c r="J67" s="3"/>
      <c r="K67" s="2"/>
      <c r="M67" s="4"/>
      <c r="O67" s="2"/>
      <c r="P67" s="2"/>
      <c r="Q67" s="2"/>
      <c r="R67" s="2"/>
      <c r="S67" s="2"/>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row>
    <row r="68" spans="1:255" s="391" customFormat="1" ht="23.85" customHeight="1">
      <c r="A68" s="2"/>
      <c r="B68" s="2"/>
      <c r="C68" s="2"/>
      <c r="D68" s="2"/>
      <c r="E68" s="5"/>
      <c r="F68" s="4"/>
      <c r="G68" s="4"/>
      <c r="H68" s="2"/>
      <c r="I68" s="2"/>
      <c r="J68" s="3"/>
      <c r="K68" s="2"/>
      <c r="M68" s="4"/>
      <c r="O68" s="2"/>
      <c r="P68" s="2"/>
      <c r="Q68" s="2"/>
      <c r="R68" s="2"/>
      <c r="S68" s="2"/>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row>
    <row r="69" spans="1:255" s="391" customFormat="1" ht="23.85" customHeight="1">
      <c r="A69" s="2"/>
      <c r="B69" s="2"/>
      <c r="C69" s="2"/>
      <c r="D69" s="2"/>
      <c r="E69" s="5"/>
      <c r="F69" s="4"/>
      <c r="G69" s="4"/>
      <c r="H69" s="2"/>
      <c r="I69" s="2"/>
      <c r="J69" s="3"/>
      <c r="K69" s="2"/>
      <c r="L69" s="2"/>
      <c r="M69" s="4"/>
      <c r="O69" s="2"/>
      <c r="P69" s="2"/>
      <c r="Q69" s="2"/>
      <c r="R69" s="2"/>
      <c r="S69" s="4"/>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row>
    <row r="70" spans="1:255" s="391" customFormat="1" ht="23.85" customHeight="1">
      <c r="A70" s="5"/>
      <c r="B70" s="4"/>
      <c r="C70" s="4"/>
      <c r="D70" s="4"/>
      <c r="E70" s="5"/>
      <c r="F70" s="4"/>
      <c r="G70" s="4"/>
      <c r="H70" s="4"/>
      <c r="I70" s="2"/>
      <c r="J70" s="3"/>
      <c r="K70" s="2"/>
      <c r="L70" s="2"/>
      <c r="M70" s="4"/>
      <c r="O70" s="2"/>
      <c r="P70" s="2"/>
      <c r="Q70" s="2"/>
      <c r="R70" s="2"/>
      <c r="S70" s="4"/>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row>
    <row r="71" spans="1:255" s="391" customFormat="1" ht="23.85" customHeight="1">
      <c r="A71" s="5"/>
      <c r="B71" s="4"/>
      <c r="C71" s="4"/>
      <c r="D71" s="4"/>
      <c r="E71" s="5"/>
      <c r="F71" s="4"/>
      <c r="G71" s="4"/>
      <c r="H71" s="4"/>
      <c r="I71" s="2"/>
      <c r="J71" s="3"/>
      <c r="K71" s="2"/>
      <c r="L71" s="2"/>
      <c r="M71" s="4"/>
      <c r="O71" s="2"/>
      <c r="P71" s="2"/>
      <c r="Q71" s="2"/>
      <c r="R71" s="2"/>
      <c r="S71" s="4"/>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row>
    <row r="72" spans="1:255" s="391" customFormat="1" ht="23.85" customHeight="1">
      <c r="A72" s="5"/>
      <c r="B72" s="4"/>
      <c r="C72" s="4"/>
      <c r="D72" s="4"/>
      <c r="E72" s="5"/>
      <c r="F72" s="4"/>
      <c r="G72" s="4"/>
      <c r="H72" s="4"/>
      <c r="I72" s="2"/>
      <c r="J72" s="3"/>
      <c r="K72" s="2"/>
      <c r="L72" s="2"/>
      <c r="M72" s="4"/>
      <c r="O72" s="2"/>
      <c r="P72" s="2"/>
      <c r="Q72" s="2"/>
      <c r="R72" s="2"/>
      <c r="S72" s="4"/>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row>
    <row r="73" spans="1:255" ht="23.85" customHeight="1">
      <c r="U73" s="391"/>
      <c r="V73" s="391"/>
    </row>
    <row r="74" spans="1:255" ht="23.85" customHeight="1">
      <c r="U74" s="391"/>
      <c r="V74" s="391"/>
    </row>
  </sheetData>
  <sheetProtection algorithmName="SHA-512" hashValue="fUAyMHhjfaos+FxmlWyx0UHqeo1j21TbJAr034We52bSZBKx77BF85M1YCvk2jfK09sHQP8pdnEReD5ZayewAQ==" saltValue="jwnJVrgrGdRpiKPPjDVB1Q==" spinCount="100000" sheet="1" objects="1" scenarios="1" formatCells="0" formatColumns="0" formatRows="0"/>
  <mergeCells count="20">
    <mergeCell ref="C1:D1"/>
    <mergeCell ref="E1:F1"/>
    <mergeCell ref="G1:J1"/>
    <mergeCell ref="K1:N1"/>
    <mergeCell ref="O38:P38"/>
    <mergeCell ref="O2:P2"/>
    <mergeCell ref="O3:O11"/>
    <mergeCell ref="E35:E36"/>
    <mergeCell ref="F35:F36"/>
    <mergeCell ref="G35:G36"/>
    <mergeCell ref="H35:H36"/>
    <mergeCell ref="O39:P39"/>
    <mergeCell ref="U10:V10"/>
    <mergeCell ref="U3:V3"/>
    <mergeCell ref="U7:V7"/>
    <mergeCell ref="U5:V5"/>
    <mergeCell ref="O34:P34"/>
    <mergeCell ref="O12:O18"/>
    <mergeCell ref="O19:O28"/>
    <mergeCell ref="O29:O33"/>
  </mergeCells>
  <phoneticPr fontId="3"/>
  <conditionalFormatting sqref="B3:C4 F3:G4 K3:L6 Q3:R33 B6:C7 F6:G13 B11:C12 K12:L14 B14:C17 K16:L17 F16:G19 K20:L21 B20:C23 F22:G25 K23:L23 B25:C26 B28:C33">
    <cfRule type="containsBlanks" dxfId="3" priority="3">
      <formula>LEN(TRIM(B3))=0</formula>
    </cfRule>
  </conditionalFormatting>
  <conditionalFormatting sqref="B9:C9">
    <cfRule type="containsBlanks" dxfId="2" priority="1">
      <formula>LEN(TRIM(B9))=0</formula>
    </cfRule>
    <cfRule type="containsBlanks" dxfId="1" priority="2">
      <formula>LEN(TRIM(B9))=0</formula>
    </cfRule>
  </conditionalFormatting>
  <conditionalFormatting sqref="B36:C36">
    <cfRule type="containsBlanks" dxfId="0" priority="4">
      <formula>LEN(TRIM(B36))=0</formula>
    </cfRule>
  </conditionalFormatting>
  <printOptions horizontalCentered="1" verticalCentered="1"/>
  <pageMargins left="0.39370078740157483" right="0.39370078740157483" top="0.39370078740157483" bottom="0.39370078740157483" header="0.19685039370078741" footer="0.11811023622047245"/>
  <pageSetup paperSize="8" scale="6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5" tint="0.59999389629810485"/>
  </sheetPr>
  <dimension ref="A1:AD47"/>
  <sheetViews>
    <sheetView view="pageBreakPreview" topLeftCell="A7" zoomScale="90" zoomScaleNormal="60" zoomScaleSheetLayoutView="90" workbookViewId="0">
      <selection activeCell="L20" sqref="L20:N23"/>
    </sheetView>
  </sheetViews>
  <sheetFormatPr defaultColWidth="11" defaultRowHeight="31.2" customHeight="1"/>
  <cols>
    <col min="1" max="1" width="11.09765625" style="5" customWidth="1"/>
    <col min="2" max="3" width="11.09765625" style="4" customWidth="1"/>
    <col min="4" max="4" width="11.09765625" style="5" customWidth="1"/>
    <col min="5" max="6" width="11.09765625" style="4" customWidth="1"/>
    <col min="7" max="7" width="11.09765625" style="2" customWidth="1"/>
    <col min="8" max="8" width="11.09765625" style="3" customWidth="1"/>
    <col min="9" max="9" width="4.59765625" style="2" customWidth="1"/>
    <col min="10" max="10" width="11.09765625" style="5" customWidth="1"/>
    <col min="11" max="12" width="11.09765625" style="4" customWidth="1"/>
    <col min="13" max="13" width="11.09765625" style="5" customWidth="1"/>
    <col min="14" max="15" width="11.09765625" style="4" customWidth="1"/>
    <col min="16" max="16" width="11.09765625" style="2" customWidth="1"/>
    <col min="17" max="17" width="11.09765625" style="3" customWidth="1"/>
    <col min="18" max="23" width="11" style="1"/>
    <col min="24" max="24" width="9.09765625" style="1" customWidth="1"/>
    <col min="25" max="16384" width="11" style="1"/>
  </cols>
  <sheetData>
    <row r="1" spans="1:24" s="56" customFormat="1" ht="31.2" customHeight="1" thickBot="1">
      <c r="A1" s="950" t="s">
        <v>231</v>
      </c>
      <c r="B1" s="950"/>
      <c r="C1" s="950"/>
      <c r="D1" s="950"/>
      <c r="E1" s="950"/>
      <c r="F1" s="950"/>
      <c r="G1" s="950"/>
      <c r="H1" s="950"/>
      <c r="I1" s="81"/>
      <c r="J1" s="81"/>
      <c r="K1" s="81"/>
      <c r="L1" s="81"/>
      <c r="M1" s="81"/>
      <c r="N1" s="81"/>
      <c r="O1" s="81"/>
      <c r="P1" s="81"/>
      <c r="Q1" s="81"/>
      <c r="R1" s="83"/>
    </row>
    <row r="2" spans="1:24" ht="31.2" customHeight="1">
      <c r="A2" s="131"/>
      <c r="B2" s="926" t="s">
        <v>232</v>
      </c>
      <c r="C2" s="926"/>
      <c r="D2" s="38"/>
      <c r="E2" s="39"/>
      <c r="F2" s="926" t="s">
        <v>233</v>
      </c>
      <c r="G2" s="926"/>
      <c r="H2" s="40" t="s">
        <v>234</v>
      </c>
      <c r="J2" s="1"/>
      <c r="K2" s="1"/>
      <c r="L2" s="1"/>
      <c r="M2" s="1"/>
      <c r="N2" s="1"/>
      <c r="O2" s="1"/>
      <c r="P2" s="1"/>
      <c r="Q2" s="1"/>
      <c r="T2" s="925" t="str">
        <f>C3</f>
        <v>前期</v>
      </c>
      <c r="U2" s="925"/>
      <c r="W2" s="925" t="str">
        <f>D3</f>
        <v>当期</v>
      </c>
      <c r="X2" s="925"/>
    </row>
    <row r="3" spans="1:24" ht="31.2" customHeight="1">
      <c r="A3" s="957" t="s">
        <v>235</v>
      </c>
      <c r="B3" s="929"/>
      <c r="C3" s="145" t="s">
        <v>201</v>
      </c>
      <c r="D3" s="145" t="s">
        <v>202</v>
      </c>
      <c r="E3" s="928" t="s">
        <v>235</v>
      </c>
      <c r="F3" s="929"/>
      <c r="G3" s="145" t="s">
        <v>201</v>
      </c>
      <c r="H3" s="41" t="s">
        <v>202</v>
      </c>
      <c r="J3" s="1"/>
      <c r="K3" s="1"/>
      <c r="L3" s="1"/>
      <c r="M3" s="1"/>
      <c r="N3" s="1"/>
      <c r="O3" s="1"/>
      <c r="P3" s="1"/>
      <c r="Q3" s="1"/>
      <c r="S3" s="157"/>
      <c r="T3" s="157" t="s">
        <v>236</v>
      </c>
      <c r="U3" s="157" t="s">
        <v>237</v>
      </c>
      <c r="V3" s="157"/>
      <c r="W3" s="157" t="s">
        <v>236</v>
      </c>
      <c r="X3" s="157" t="s">
        <v>237</v>
      </c>
    </row>
    <row r="4" spans="1:24" ht="31.2" customHeight="1">
      <c r="A4" s="951" t="s">
        <v>113</v>
      </c>
      <c r="B4" s="952"/>
      <c r="C4" s="30">
        <f>決算書!B$5</f>
        <v>0</v>
      </c>
      <c r="D4" s="30">
        <f>決算書!C$5</f>
        <v>0</v>
      </c>
      <c r="E4" s="930" t="s">
        <v>238</v>
      </c>
      <c r="F4" s="930"/>
      <c r="G4" s="30">
        <f>決算書!F$5</f>
        <v>0</v>
      </c>
      <c r="H4" s="42">
        <f>決算書!G$5</f>
        <v>0</v>
      </c>
      <c r="J4" s="1"/>
      <c r="K4" s="1"/>
      <c r="L4" s="1"/>
      <c r="M4" s="1"/>
      <c r="N4" s="1"/>
      <c r="O4" s="1"/>
      <c r="P4" s="1"/>
      <c r="Q4" s="1"/>
      <c r="S4" s="157" t="s">
        <v>239</v>
      </c>
      <c r="T4" s="162">
        <f>C10/1000</f>
        <v>0</v>
      </c>
      <c r="U4" s="157"/>
      <c r="V4" s="157" t="s">
        <v>239</v>
      </c>
      <c r="W4" s="162">
        <f>D10/1000</f>
        <v>0</v>
      </c>
      <c r="X4" s="157"/>
    </row>
    <row r="5" spans="1:24" ht="31.2" customHeight="1">
      <c r="A5" s="951" t="s">
        <v>128</v>
      </c>
      <c r="B5" s="952"/>
      <c r="C5" s="30">
        <f>決算書!B$8</f>
        <v>0</v>
      </c>
      <c r="D5" s="30">
        <f>決算書!C$8</f>
        <v>0</v>
      </c>
      <c r="E5" s="930" t="s">
        <v>240</v>
      </c>
      <c r="F5" s="930"/>
      <c r="G5" s="30">
        <f>決算書!F$14</f>
        <v>0</v>
      </c>
      <c r="H5" s="42">
        <f>決算書!G$14</f>
        <v>0</v>
      </c>
      <c r="J5" s="1"/>
      <c r="K5" s="1"/>
      <c r="L5" s="1"/>
      <c r="M5" s="1"/>
      <c r="N5" s="1"/>
      <c r="O5" s="1"/>
      <c r="P5" s="1"/>
      <c r="Q5" s="1"/>
      <c r="S5" s="157" t="s">
        <v>241</v>
      </c>
      <c r="T5" s="162">
        <f>C14/1000</f>
        <v>0</v>
      </c>
      <c r="U5" s="157"/>
      <c r="V5" s="157" t="s">
        <v>241</v>
      </c>
      <c r="W5" s="162">
        <f>D14/1000</f>
        <v>0</v>
      </c>
      <c r="X5" s="157"/>
    </row>
    <row r="6" spans="1:24" ht="31.2" customHeight="1">
      <c r="A6" s="951" t="s">
        <v>132</v>
      </c>
      <c r="B6" s="952"/>
      <c r="C6" s="30">
        <f>決算書!B$9</f>
        <v>0</v>
      </c>
      <c r="D6" s="30">
        <f>決算書!C$9</f>
        <v>0</v>
      </c>
      <c r="E6" s="931" t="s">
        <v>242</v>
      </c>
      <c r="F6" s="931"/>
      <c r="G6" s="33">
        <f>決算書!F$15</f>
        <v>0</v>
      </c>
      <c r="H6" s="43">
        <f>決算書!G$15</f>
        <v>0</v>
      </c>
      <c r="J6" s="1"/>
      <c r="K6" s="1"/>
      <c r="L6" s="1"/>
      <c r="M6" s="1"/>
      <c r="N6" s="1"/>
      <c r="O6" s="1"/>
      <c r="P6" s="1"/>
      <c r="Q6" s="1"/>
      <c r="S6" s="157" t="s">
        <v>243</v>
      </c>
      <c r="T6" s="162">
        <f>C15/1000</f>
        <v>0</v>
      </c>
      <c r="U6" s="157"/>
      <c r="V6" s="157" t="s">
        <v>243</v>
      </c>
      <c r="W6" s="162">
        <f>D15/1000</f>
        <v>0</v>
      </c>
      <c r="X6" s="157"/>
    </row>
    <row r="7" spans="1:24" ht="31.2" customHeight="1">
      <c r="A7" s="951" t="s">
        <v>136</v>
      </c>
      <c r="B7" s="952"/>
      <c r="C7" s="30">
        <f>決算書!B$10</f>
        <v>0</v>
      </c>
      <c r="D7" s="30">
        <f>決算書!C$10</f>
        <v>0</v>
      </c>
      <c r="E7" s="931" t="s">
        <v>244</v>
      </c>
      <c r="F7" s="931"/>
      <c r="G7" s="33">
        <f>決算書!F$20</f>
        <v>0</v>
      </c>
      <c r="H7" s="43">
        <f>決算書!G$20</f>
        <v>0</v>
      </c>
      <c r="J7" s="1"/>
      <c r="K7" s="1"/>
      <c r="L7" s="1"/>
      <c r="M7" s="1"/>
      <c r="N7" s="1"/>
      <c r="O7" s="1"/>
      <c r="P7" s="1"/>
      <c r="Q7" s="1"/>
      <c r="S7" s="157" t="s">
        <v>245</v>
      </c>
      <c r="T7" s="157"/>
      <c r="U7" s="162">
        <f>G6/1000</f>
        <v>0</v>
      </c>
      <c r="V7" s="157" t="s">
        <v>245</v>
      </c>
      <c r="W7" s="157"/>
      <c r="X7" s="162">
        <f>H6/1000</f>
        <v>0</v>
      </c>
    </row>
    <row r="8" spans="1:24" ht="31.2" customHeight="1">
      <c r="A8" s="951" t="s">
        <v>149</v>
      </c>
      <c r="B8" s="952"/>
      <c r="C8" s="30">
        <f>決算書!B$13</f>
        <v>0</v>
      </c>
      <c r="D8" s="73">
        <f>決算書!C$13</f>
        <v>0</v>
      </c>
      <c r="E8" s="927" t="s">
        <v>246</v>
      </c>
      <c r="F8" s="927"/>
      <c r="G8" s="34">
        <f>決算書!F$21</f>
        <v>0</v>
      </c>
      <c r="H8" s="44">
        <f>決算書!G$21</f>
        <v>0</v>
      </c>
      <c r="J8" s="1"/>
      <c r="K8" s="1"/>
      <c r="L8" s="1"/>
      <c r="M8" s="1"/>
      <c r="N8" s="1"/>
      <c r="O8" s="1"/>
      <c r="P8" s="1"/>
      <c r="Q8" s="1"/>
      <c r="S8" s="157" t="s">
        <v>247</v>
      </c>
      <c r="T8" s="157"/>
      <c r="U8" s="162">
        <f>G7/1000</f>
        <v>0</v>
      </c>
      <c r="V8" s="157" t="s">
        <v>247</v>
      </c>
      <c r="W8" s="157"/>
      <c r="X8" s="162">
        <f>H7/1000</f>
        <v>0</v>
      </c>
    </row>
    <row r="9" spans="1:24" ht="31.2" customHeight="1">
      <c r="A9" s="951" t="s">
        <v>167</v>
      </c>
      <c r="B9" s="952"/>
      <c r="C9" s="30">
        <f>決算書!B$18</f>
        <v>0</v>
      </c>
      <c r="D9" s="73">
        <f>決算書!C$18</f>
        <v>0</v>
      </c>
      <c r="E9" s="961" t="str">
        <f>決算書!E22</f>
        <v>Ⓢ資本金合計</v>
      </c>
      <c r="F9" s="962"/>
      <c r="G9" s="30">
        <f>決算書!F22</f>
        <v>0</v>
      </c>
      <c r="H9" s="42">
        <f>決算書!G22</f>
        <v>0</v>
      </c>
      <c r="J9" s="1"/>
      <c r="K9" s="1"/>
      <c r="L9" s="1"/>
      <c r="M9" s="1"/>
      <c r="N9" s="1"/>
      <c r="O9" s="1"/>
      <c r="P9" s="1"/>
      <c r="Q9" s="1"/>
      <c r="S9" s="157" t="s">
        <v>248</v>
      </c>
      <c r="T9" s="157"/>
      <c r="U9" s="162">
        <f>G13/1000</f>
        <v>0</v>
      </c>
      <c r="V9" s="157" t="s">
        <v>248</v>
      </c>
      <c r="W9" s="157"/>
      <c r="X9" s="162">
        <f>H13/1000</f>
        <v>0</v>
      </c>
    </row>
    <row r="10" spans="1:24" ht="31.2" customHeight="1">
      <c r="A10" s="953" t="s">
        <v>171</v>
      </c>
      <c r="B10" s="954"/>
      <c r="C10" s="32">
        <f>決算書!B$19</f>
        <v>0</v>
      </c>
      <c r="D10" s="118">
        <f>決算書!C$19</f>
        <v>0</v>
      </c>
      <c r="E10" s="942" t="str">
        <f>決算書!E23</f>
        <v>Ⓣ資本剰余金合計</v>
      </c>
      <c r="F10" s="943"/>
      <c r="G10" s="30">
        <f>決算書!F23</f>
        <v>0</v>
      </c>
      <c r="H10" s="42">
        <f>決算書!G23</f>
        <v>0</v>
      </c>
      <c r="J10" s="1"/>
      <c r="K10" s="1"/>
      <c r="L10" s="1"/>
      <c r="M10" s="1"/>
      <c r="N10" s="1"/>
      <c r="O10" s="1"/>
      <c r="P10" s="1"/>
      <c r="Q10" s="1"/>
    </row>
    <row r="11" spans="1:24" ht="31.2" customHeight="1">
      <c r="A11" s="951" t="s">
        <v>192</v>
      </c>
      <c r="B11" s="952"/>
      <c r="C11" s="30">
        <f>決算書!B$24</f>
        <v>0</v>
      </c>
      <c r="D11" s="73">
        <f>決算書!C$24</f>
        <v>0</v>
      </c>
      <c r="E11" s="942" t="str">
        <f>決算書!E24</f>
        <v>Ⓤ利益剰余金合計</v>
      </c>
      <c r="F11" s="943"/>
      <c r="G11" s="30">
        <f>決算書!F24</f>
        <v>0</v>
      </c>
      <c r="H11" s="42">
        <f>決算書!G24</f>
        <v>0</v>
      </c>
      <c r="J11" s="1"/>
      <c r="K11" s="1"/>
      <c r="L11" s="1"/>
      <c r="M11" s="1"/>
      <c r="N11" s="1"/>
      <c r="O11" s="1"/>
      <c r="P11" s="1"/>
      <c r="Q11" s="1"/>
      <c r="S11" s="151" t="s">
        <v>249</v>
      </c>
    </row>
    <row r="12" spans="1:24" ht="31.2" customHeight="1">
      <c r="A12" s="951" t="s">
        <v>203</v>
      </c>
      <c r="B12" s="952"/>
      <c r="C12" s="30">
        <f>決算書!B$27</f>
        <v>0</v>
      </c>
      <c r="D12" s="73">
        <f>決算書!C$27</f>
        <v>0</v>
      </c>
      <c r="E12" s="942" t="str">
        <f>決算書!E25</f>
        <v>Ⓥ自己株式</v>
      </c>
      <c r="F12" s="943"/>
      <c r="G12" s="30">
        <f>決算書!F25</f>
        <v>0</v>
      </c>
      <c r="H12" s="42">
        <f>決算書!G25</f>
        <v>0</v>
      </c>
      <c r="J12" s="1"/>
      <c r="K12" s="1"/>
      <c r="L12" s="1"/>
      <c r="M12" s="1"/>
      <c r="N12" s="1"/>
      <c r="O12" s="1"/>
      <c r="P12" s="1"/>
      <c r="Q12" s="1"/>
    </row>
    <row r="13" spans="1:24" ht="31.2" customHeight="1">
      <c r="A13" s="951" t="s">
        <v>221</v>
      </c>
      <c r="B13" s="952"/>
      <c r="C13" s="30">
        <f>決算書!B$34</f>
        <v>0</v>
      </c>
      <c r="D13" s="73">
        <f>決算書!C$34</f>
        <v>0</v>
      </c>
      <c r="E13" s="958" t="str">
        <f>決算書!E35</f>
        <v>Ⓦ純資産合計</v>
      </c>
      <c r="F13" s="959"/>
      <c r="G13" s="31">
        <f>決算書!F$35</f>
        <v>0</v>
      </c>
      <c r="H13" s="45">
        <f>決算書!G$35</f>
        <v>0</v>
      </c>
      <c r="J13" s="1"/>
      <c r="K13" s="1"/>
      <c r="L13" s="1"/>
      <c r="M13" s="1"/>
      <c r="N13" s="1"/>
      <c r="O13" s="1"/>
      <c r="P13" s="1"/>
      <c r="Q13" s="1"/>
    </row>
    <row r="14" spans="1:24" ht="31.2" customHeight="1">
      <c r="A14" s="953" t="s">
        <v>222</v>
      </c>
      <c r="B14" s="954"/>
      <c r="C14" s="32">
        <f>決算書!B$35</f>
        <v>0</v>
      </c>
      <c r="D14" s="32">
        <f>決算書!C$35</f>
        <v>0</v>
      </c>
      <c r="E14" s="930"/>
      <c r="F14" s="930"/>
      <c r="G14" s="30"/>
      <c r="H14" s="42"/>
      <c r="J14" s="1"/>
      <c r="K14" s="1"/>
      <c r="L14" s="1"/>
      <c r="M14" s="1"/>
      <c r="N14" s="1"/>
      <c r="O14" s="1"/>
      <c r="P14" s="1"/>
      <c r="Q14" s="1"/>
    </row>
    <row r="15" spans="1:24" ht="31.2" customHeight="1">
      <c r="A15" s="953" t="s">
        <v>250</v>
      </c>
      <c r="B15" s="954"/>
      <c r="C15" s="32">
        <f>決算書!B$36</f>
        <v>0</v>
      </c>
      <c r="D15" s="32">
        <f>決算書!C$36</f>
        <v>0</v>
      </c>
      <c r="E15" s="930"/>
      <c r="F15" s="930"/>
      <c r="G15" s="30"/>
      <c r="H15" s="42"/>
      <c r="J15" s="1"/>
      <c r="K15" s="1"/>
      <c r="L15" s="1"/>
      <c r="M15" s="1"/>
      <c r="N15" s="1"/>
      <c r="O15" s="1"/>
      <c r="P15" s="1"/>
      <c r="Q15" s="1"/>
    </row>
    <row r="16" spans="1:24" ht="31.2" customHeight="1" thickBot="1">
      <c r="A16" s="955" t="s">
        <v>225</v>
      </c>
      <c r="B16" s="956"/>
      <c r="C16" s="46">
        <f>決算書!B$37</f>
        <v>0</v>
      </c>
      <c r="D16" s="46">
        <f>決算書!C$37</f>
        <v>0</v>
      </c>
      <c r="E16" s="960" t="s">
        <v>251</v>
      </c>
      <c r="F16" s="960"/>
      <c r="G16" s="46">
        <f>決算書!F$37</f>
        <v>0</v>
      </c>
      <c r="H16" s="47">
        <f>決算書!G$37</f>
        <v>0</v>
      </c>
      <c r="J16" s="1"/>
      <c r="K16" s="1"/>
      <c r="L16" s="1"/>
      <c r="M16" s="1"/>
      <c r="N16" s="1"/>
      <c r="O16" s="1"/>
      <c r="P16" s="1"/>
      <c r="Q16" s="1"/>
    </row>
    <row r="17" spans="1:29" ht="31.2" customHeight="1" thickBot="1"/>
    <row r="18" spans="1:29" ht="31.2" customHeight="1">
      <c r="A18" s="937" t="s">
        <v>252</v>
      </c>
      <c r="B18" s="938"/>
      <c r="C18" s="938"/>
      <c r="D18" s="938"/>
      <c r="E18" s="938"/>
      <c r="F18" s="938"/>
      <c r="G18" s="938"/>
      <c r="H18" s="939"/>
      <c r="J18" s="944" t="s">
        <v>253</v>
      </c>
      <c r="K18" s="945"/>
      <c r="L18" s="945"/>
      <c r="M18" s="945"/>
      <c r="N18" s="945"/>
      <c r="O18" s="945"/>
      <c r="P18" s="945"/>
      <c r="Q18" s="946"/>
    </row>
    <row r="19" spans="1:29" ht="31.2" customHeight="1">
      <c r="A19" s="940" t="s">
        <v>254</v>
      </c>
      <c r="B19" s="925"/>
      <c r="C19" s="145" t="s">
        <v>201</v>
      </c>
      <c r="D19" s="145" t="s">
        <v>202</v>
      </c>
      <c r="E19" s="145" t="s">
        <v>255</v>
      </c>
      <c r="F19" s="925" t="s">
        <v>256</v>
      </c>
      <c r="G19" s="925"/>
      <c r="H19" s="941"/>
      <c r="J19" s="932" t="s">
        <v>257</v>
      </c>
      <c r="K19" s="933"/>
      <c r="L19" s="132" t="s">
        <v>210</v>
      </c>
      <c r="M19" s="132" t="s">
        <v>258</v>
      </c>
      <c r="N19" s="132" t="s">
        <v>259</v>
      </c>
      <c r="O19" s="947" t="s">
        <v>260</v>
      </c>
      <c r="P19" s="948"/>
      <c r="Q19" s="949"/>
    </row>
    <row r="20" spans="1:29" ht="31.2" customHeight="1">
      <c r="A20" s="940" t="str">
        <f>結果通知!B31</f>
        <v>自己資本比率</v>
      </c>
      <c r="B20" s="925"/>
      <c r="C20" s="36" t="e">
        <f>結果通知!P31</f>
        <v>#DIV/0!</v>
      </c>
      <c r="D20" s="36" t="e">
        <f>結果通知!T31</f>
        <v>#DIV/0!</v>
      </c>
      <c r="E20" s="36">
        <f>結果通知!N31</f>
        <v>0.3</v>
      </c>
      <c r="F20" s="923" t="e" cm="1">
        <f t="array" ref="F20">_xlfn.IFS($D20&gt;=30%,U29,$D20&gt;=0%,U28,$D20&lt;0%,U27)</f>
        <v>#DIV/0!</v>
      </c>
      <c r="G20" s="923"/>
      <c r="H20" s="924"/>
      <c r="J20" s="932" t="s">
        <v>261</v>
      </c>
      <c r="K20" s="933"/>
      <c r="L20" s="559" t="e">
        <f>(決算書!G11+決算書!G16+決算書!G35)/決算書!C37</f>
        <v>#DIV/0!</v>
      </c>
      <c r="M20" s="559">
        <v>0.3</v>
      </c>
      <c r="N20" s="560" t="e" cm="1">
        <f t="array" ref="N20">_xlfn.IFS(L20&gt;=30%,AA39,L20&gt;=0%,AA38,0%&gt;L20,AA37)</f>
        <v>#DIV/0!</v>
      </c>
      <c r="O20" s="934" t="e" cm="1">
        <f t="array" ref="O20">_xlfn.IFS(L20&gt;=30%,AB39,L20&gt;=0%,AB38,0%&gt;L20,AB37)</f>
        <v>#DIV/0!</v>
      </c>
      <c r="P20" s="935"/>
      <c r="Q20" s="936"/>
      <c r="S20" s="56" t="s">
        <v>262</v>
      </c>
      <c r="T20" s="56" t="s">
        <v>263</v>
      </c>
    </row>
    <row r="21" spans="1:29" ht="31.2" customHeight="1">
      <c r="A21" s="940" t="str">
        <f>結果通知!B32</f>
        <v>流動比率</v>
      </c>
      <c r="B21" s="925"/>
      <c r="C21" s="36" t="e">
        <f>結果通知!P32</f>
        <v>#DIV/0!</v>
      </c>
      <c r="D21" s="36" t="e">
        <f>結果通知!T32</f>
        <v>#DIV/0!</v>
      </c>
      <c r="E21" s="36">
        <f>結果通知!N32</f>
        <v>1.5</v>
      </c>
      <c r="F21" s="923" t="e" cm="1">
        <f t="array" ref="F21">_xlfn.IFS($D21&gt;=200%,U34,$D21&gt;=150%,U33,150%&gt;$D21,U32)</f>
        <v>#DIV/0!</v>
      </c>
      <c r="G21" s="923"/>
      <c r="H21" s="924"/>
      <c r="J21" s="932" t="s">
        <v>264</v>
      </c>
      <c r="K21" s="933"/>
      <c r="L21" s="559" t="e">
        <f>(D7/H6)</f>
        <v>#DIV/0!</v>
      </c>
      <c r="M21" s="559">
        <v>1.5</v>
      </c>
      <c r="N21" s="560" t="e" cm="1">
        <f t="array" ref="N21">_xlfn.IFS(L21&gt;=200%,AA32,L21&gt;=150%,AA33,150%&gt;L21,AA34)</f>
        <v>#DIV/0!</v>
      </c>
      <c r="O21" s="934" t="e" cm="1">
        <f t="array" ref="O21">_xlfn.IFS(L21&gt;=200%,AB32,L21&gt;=150%,AB33,150%&gt;L21,AB34)</f>
        <v>#DIV/0!</v>
      </c>
      <c r="P21" s="935"/>
      <c r="Q21" s="936"/>
      <c r="S21" s="117">
        <f>(決算書!L7/365)</f>
        <v>0</v>
      </c>
      <c r="T21" s="117" t="e">
        <f>(#REF!-#REF!)*S21</f>
        <v>#REF!</v>
      </c>
    </row>
    <row r="22" spans="1:29" ht="31.2" customHeight="1">
      <c r="A22" s="940" t="str">
        <f>結果通知!B33</f>
        <v>固定長期適合率</v>
      </c>
      <c r="B22" s="925"/>
      <c r="C22" s="36" t="e">
        <f>結果通知!P33</f>
        <v>#DIV/0!</v>
      </c>
      <c r="D22" s="36" t="e">
        <f>結果通知!T33</f>
        <v>#DIV/0!</v>
      </c>
      <c r="E22" s="36">
        <f>結果通知!N33</f>
        <v>1.3</v>
      </c>
      <c r="F22" s="923" t="e" cm="1">
        <f t="array" ref="F22">_xlfn.IFS($D22&gt;=130%,U38,$D22&lt;130%,U37)</f>
        <v>#DIV/0!</v>
      </c>
      <c r="G22" s="923"/>
      <c r="H22" s="924"/>
      <c r="J22" s="932" t="s">
        <v>265</v>
      </c>
      <c r="K22" s="933"/>
      <c r="L22" s="559" t="e">
        <f>決算書!C5/(決算書!R34/12)</f>
        <v>#DIV/0!</v>
      </c>
      <c r="M22" s="559">
        <v>3</v>
      </c>
      <c r="N22" s="560" t="e" cm="1">
        <f t="array" ref="N22">_xlfn.IFS(L22&gt;=600%,AA27,L22&gt;=300%,AA28,300%&gt;L22,AA29)</f>
        <v>#DIV/0!</v>
      </c>
      <c r="O22" s="934" t="e" cm="1">
        <f t="array" ref="O22">_xlfn.IFS(L22&gt;=600%,AB27,L22&gt;=300%,AB28,300%&gt;L22,AB29)</f>
        <v>#DIV/0!</v>
      </c>
      <c r="P22" s="935"/>
      <c r="Q22" s="936"/>
    </row>
    <row r="23" spans="1:29" ht="31.2" customHeight="1" thickBot="1">
      <c r="A23" s="963" t="s">
        <v>266</v>
      </c>
      <c r="B23" s="964"/>
      <c r="C23" s="193" t="e">
        <f>決算書!B$35/決算書!F$35</f>
        <v>#DIV/0!</v>
      </c>
      <c r="D23" s="193" t="e">
        <f>決算書!C$35/決算書!G$35</f>
        <v>#DIV/0!</v>
      </c>
      <c r="E23" s="193">
        <v>1.7</v>
      </c>
      <c r="F23" s="923" t="e" cm="1">
        <f t="array" ref="F23">_xlfn.IFS($D23&gt;=170%,U44,$D23&gt;=0%,U43,$D23&lt;0%,U42)</f>
        <v>#DIV/0!</v>
      </c>
      <c r="G23" s="923"/>
      <c r="H23" s="924"/>
      <c r="I23" s="1"/>
      <c r="J23" s="970" t="s">
        <v>267</v>
      </c>
      <c r="K23" s="971"/>
      <c r="L23" s="561">
        <f>(決算書!C5-(決算書!R34*0.25))/10000</f>
        <v>0</v>
      </c>
      <c r="M23" s="559" t="s">
        <v>268</v>
      </c>
      <c r="N23" s="560" t="s">
        <v>268</v>
      </c>
      <c r="O23" s="934" t="s">
        <v>269</v>
      </c>
      <c r="P23" s="935"/>
      <c r="Q23" s="936"/>
    </row>
    <row r="24" spans="1:29" ht="31.2" customHeight="1" thickBot="1">
      <c r="A24" s="1"/>
      <c r="B24" s="1"/>
      <c r="C24" s="1"/>
      <c r="D24" s="1"/>
      <c r="E24" s="1"/>
      <c r="F24" s="1"/>
      <c r="G24" s="1"/>
      <c r="H24" s="1"/>
      <c r="I24" s="1"/>
      <c r="S24" s="917" t="s">
        <v>270</v>
      </c>
      <c r="T24" s="918"/>
      <c r="U24" s="918"/>
      <c r="V24" s="918"/>
      <c r="W24" s="919"/>
      <c r="Y24" s="917" t="s">
        <v>271</v>
      </c>
      <c r="Z24" s="918"/>
      <c r="AA24" s="918"/>
      <c r="AB24" s="918"/>
      <c r="AC24" s="919"/>
    </row>
    <row r="25" spans="1:29" ht="31.2" customHeight="1">
      <c r="C25" s="4" t="s">
        <v>272</v>
      </c>
      <c r="F25" s="1"/>
      <c r="G25" s="1"/>
      <c r="H25" s="1"/>
      <c r="I25" s="1"/>
      <c r="J25" s="937" t="s">
        <v>273</v>
      </c>
      <c r="K25" s="938"/>
      <c r="L25" s="938"/>
      <c r="M25" s="938"/>
      <c r="N25" s="938"/>
      <c r="O25" s="938"/>
      <c r="P25" s="938"/>
      <c r="Q25" s="939"/>
    </row>
    <row r="26" spans="1:29" ht="31.2" customHeight="1">
      <c r="C26" s="975" t="s">
        <v>274</v>
      </c>
      <c r="D26" s="976"/>
      <c r="E26" s="979" t="s">
        <v>275</v>
      </c>
      <c r="F26" s="980"/>
      <c r="G26" s="980"/>
      <c r="H26" s="981"/>
      <c r="I26"/>
      <c r="J26" s="940" t="s">
        <v>235</v>
      </c>
      <c r="K26" s="925"/>
      <c r="L26" s="145" t="s">
        <v>202</v>
      </c>
      <c r="M26" s="145" t="s">
        <v>276</v>
      </c>
      <c r="N26" s="145" t="s">
        <v>30</v>
      </c>
      <c r="O26" s="925" t="s">
        <v>256</v>
      </c>
      <c r="P26" s="925"/>
      <c r="Q26" s="941"/>
      <c r="S26" s="912" t="s">
        <v>277</v>
      </c>
      <c r="T26" s="914"/>
      <c r="U26" s="914"/>
      <c r="V26" s="914"/>
      <c r="W26" s="913"/>
      <c r="Y26" s="912" t="s">
        <v>278</v>
      </c>
      <c r="Z26" s="914"/>
      <c r="AA26" s="914"/>
      <c r="AB26" s="914"/>
      <c r="AC26" s="913"/>
    </row>
    <row r="27" spans="1:29" ht="31.2" customHeight="1">
      <c r="C27" s="977"/>
      <c r="D27" s="978"/>
      <c r="E27" s="982"/>
      <c r="F27" s="983"/>
      <c r="G27" s="983"/>
      <c r="H27" s="984"/>
      <c r="I27"/>
      <c r="J27" s="921" t="s">
        <v>279</v>
      </c>
      <c r="K27" s="922"/>
      <c r="L27" s="146"/>
      <c r="M27" s="146"/>
      <c r="N27" s="36"/>
      <c r="O27" s="923"/>
      <c r="P27" s="923"/>
      <c r="Q27" s="924"/>
      <c r="S27" s="910" t="s">
        <v>280</v>
      </c>
      <c r="T27" s="911"/>
      <c r="U27" s="916" t="s">
        <v>281</v>
      </c>
      <c r="V27" s="916"/>
      <c r="W27" s="916"/>
      <c r="Y27" s="910" t="s">
        <v>282</v>
      </c>
      <c r="Z27" s="911"/>
      <c r="AA27" s="196" t="s">
        <v>283</v>
      </c>
      <c r="AB27" s="910" t="s">
        <v>284</v>
      </c>
      <c r="AC27" s="915"/>
    </row>
    <row r="28" spans="1:29" ht="31.2" customHeight="1">
      <c r="C28" s="975" t="s">
        <v>75</v>
      </c>
      <c r="D28" s="976"/>
      <c r="E28" s="979" t="s">
        <v>285</v>
      </c>
      <c r="F28" s="980"/>
      <c r="G28" s="980"/>
      <c r="H28" s="981"/>
      <c r="I28"/>
      <c r="J28" s="985" t="s">
        <v>286</v>
      </c>
      <c r="K28" s="922"/>
      <c r="L28" s="147"/>
      <c r="M28" s="147"/>
      <c r="N28" s="36"/>
      <c r="O28" s="923"/>
      <c r="P28" s="923"/>
      <c r="Q28" s="924"/>
      <c r="S28" s="910" t="s">
        <v>287</v>
      </c>
      <c r="T28" s="911"/>
      <c r="U28" s="916" t="s">
        <v>288</v>
      </c>
      <c r="V28" s="916"/>
      <c r="W28" s="916"/>
      <c r="Y28" s="910" t="s">
        <v>289</v>
      </c>
      <c r="Z28" s="911"/>
      <c r="AA28" s="196" t="s">
        <v>290</v>
      </c>
      <c r="AB28" s="910" t="s">
        <v>291</v>
      </c>
      <c r="AC28" s="915"/>
    </row>
    <row r="29" spans="1:29" ht="31.2" customHeight="1">
      <c r="C29" s="977"/>
      <c r="D29" s="978"/>
      <c r="E29" s="982"/>
      <c r="F29" s="983"/>
      <c r="G29" s="983"/>
      <c r="H29" s="984"/>
      <c r="I29"/>
      <c r="J29" s="921" t="s">
        <v>292</v>
      </c>
      <c r="K29" s="922"/>
      <c r="L29" s="148"/>
      <c r="M29" s="148"/>
      <c r="N29" s="149"/>
      <c r="O29" s="923"/>
      <c r="P29" s="923"/>
      <c r="Q29" s="924"/>
      <c r="S29" s="912" t="s">
        <v>293</v>
      </c>
      <c r="T29" s="913"/>
      <c r="U29" s="916" t="s">
        <v>294</v>
      </c>
      <c r="V29" s="916"/>
      <c r="W29" s="916"/>
      <c r="Y29" s="912" t="s">
        <v>295</v>
      </c>
      <c r="Z29" s="913"/>
      <c r="AA29" s="196" t="s">
        <v>296</v>
      </c>
      <c r="AB29" s="910" t="s">
        <v>297</v>
      </c>
      <c r="AC29" s="915"/>
    </row>
    <row r="30" spans="1:29" ht="31.2" customHeight="1">
      <c r="C30" s="975" t="s">
        <v>79</v>
      </c>
      <c r="D30" s="976"/>
      <c r="E30" s="979" t="s">
        <v>298</v>
      </c>
      <c r="F30" s="980"/>
      <c r="G30" s="980"/>
      <c r="H30" s="981"/>
      <c r="I30"/>
      <c r="J30" s="991" t="s">
        <v>299</v>
      </c>
      <c r="K30" s="992"/>
      <c r="L30" s="995" t="s">
        <v>300</v>
      </c>
      <c r="M30" s="996"/>
      <c r="N30" s="996"/>
      <c r="O30" s="996"/>
      <c r="P30" s="996"/>
      <c r="Q30" s="997"/>
    </row>
    <row r="31" spans="1:29" ht="31.2" customHeight="1">
      <c r="C31" s="977"/>
      <c r="D31" s="978"/>
      <c r="E31" s="982"/>
      <c r="F31" s="983"/>
      <c r="G31" s="983"/>
      <c r="H31" s="984"/>
      <c r="I31"/>
      <c r="J31" s="993"/>
      <c r="K31" s="994"/>
      <c r="L31" s="998"/>
      <c r="M31" s="999"/>
      <c r="N31" s="999"/>
      <c r="O31" s="999"/>
      <c r="P31" s="999"/>
      <c r="Q31" s="1000"/>
      <c r="S31" s="912" t="s">
        <v>301</v>
      </c>
      <c r="T31" s="914"/>
      <c r="U31" s="914"/>
      <c r="V31" s="914"/>
      <c r="W31" s="913"/>
      <c r="Y31" s="912" t="s">
        <v>302</v>
      </c>
      <c r="Z31" s="914"/>
      <c r="AA31" s="914"/>
      <c r="AB31" s="914"/>
      <c r="AC31" s="913"/>
    </row>
    <row r="32" spans="1:29" ht="31.2" customHeight="1">
      <c r="A32"/>
      <c r="B32"/>
      <c r="C32" s="975" t="s">
        <v>303</v>
      </c>
      <c r="D32" s="976"/>
      <c r="E32" s="979" t="s">
        <v>304</v>
      </c>
      <c r="F32" s="980"/>
      <c r="G32" s="980"/>
      <c r="H32" s="981"/>
      <c r="I32"/>
      <c r="J32"/>
      <c r="K32"/>
      <c r="L32"/>
      <c r="M32"/>
      <c r="N32"/>
      <c r="O32"/>
      <c r="P32"/>
      <c r="Q32"/>
      <c r="S32" s="910" t="s">
        <v>305</v>
      </c>
      <c r="T32" s="911"/>
      <c r="U32" s="916" t="s">
        <v>306</v>
      </c>
      <c r="V32" s="916"/>
      <c r="W32" s="916"/>
      <c r="Y32" s="910" t="s">
        <v>307</v>
      </c>
      <c r="Z32" s="911"/>
      <c r="AA32" s="196" t="s">
        <v>283</v>
      </c>
      <c r="AB32" s="910" t="s">
        <v>308</v>
      </c>
      <c r="AC32" s="915"/>
    </row>
    <row r="33" spans="1:30" ht="31.2" customHeight="1">
      <c r="C33" s="977"/>
      <c r="D33" s="978"/>
      <c r="E33" s="982"/>
      <c r="F33" s="983"/>
      <c r="G33" s="983"/>
      <c r="H33" s="984"/>
      <c r="J33" s="944" t="s">
        <v>309</v>
      </c>
      <c r="K33" s="945"/>
      <c r="L33" s="945"/>
      <c r="M33" s="945"/>
      <c r="N33" s="945"/>
      <c r="O33" s="945"/>
      <c r="P33" s="945"/>
      <c r="Q33" s="946"/>
      <c r="S33" s="910" t="s">
        <v>310</v>
      </c>
      <c r="T33" s="911"/>
      <c r="U33" s="916" t="s">
        <v>311</v>
      </c>
      <c r="V33" s="916"/>
      <c r="W33" s="916"/>
      <c r="Y33" s="910" t="s">
        <v>312</v>
      </c>
      <c r="Z33" s="911"/>
      <c r="AA33" s="196" t="s">
        <v>290</v>
      </c>
      <c r="AB33" s="910" t="s">
        <v>313</v>
      </c>
      <c r="AC33" s="915"/>
    </row>
    <row r="34" spans="1:30" ht="31.2" customHeight="1">
      <c r="C34" s="975" t="s">
        <v>314</v>
      </c>
      <c r="D34" s="976"/>
      <c r="E34" s="979" t="s">
        <v>315</v>
      </c>
      <c r="F34" s="980"/>
      <c r="G34" s="980"/>
      <c r="H34" s="981"/>
      <c r="J34" s="932" t="s">
        <v>257</v>
      </c>
      <c r="K34" s="933"/>
      <c r="L34" s="132" t="s">
        <v>210</v>
      </c>
      <c r="M34" s="132" t="s">
        <v>258</v>
      </c>
      <c r="N34" s="132" t="s">
        <v>259</v>
      </c>
      <c r="O34" s="947" t="s">
        <v>260</v>
      </c>
      <c r="P34" s="948"/>
      <c r="Q34" s="949"/>
      <c r="S34" s="912" t="s">
        <v>316</v>
      </c>
      <c r="T34" s="913"/>
      <c r="U34" s="916" t="s">
        <v>317</v>
      </c>
      <c r="V34" s="916"/>
      <c r="W34" s="916"/>
      <c r="Y34" s="912" t="s">
        <v>318</v>
      </c>
      <c r="Z34" s="913"/>
      <c r="AA34" s="196" t="s">
        <v>296</v>
      </c>
      <c r="AB34" s="910" t="s">
        <v>319</v>
      </c>
      <c r="AC34" s="915"/>
    </row>
    <row r="35" spans="1:30" ht="31.2" customHeight="1">
      <c r="C35" s="977"/>
      <c r="D35" s="978"/>
      <c r="E35" s="982"/>
      <c r="F35" s="983"/>
      <c r="G35" s="983"/>
      <c r="H35" s="984"/>
      <c r="J35" s="932" t="s">
        <v>320</v>
      </c>
      <c r="K35" s="933"/>
      <c r="L35" s="133" t="e">
        <v>#DIV/0!</v>
      </c>
      <c r="M35" s="132" t="s">
        <v>321</v>
      </c>
      <c r="N35" s="133"/>
      <c r="O35" s="988" t="s">
        <v>322</v>
      </c>
      <c r="P35" s="989"/>
      <c r="Q35" s="990"/>
    </row>
    <row r="36" spans="1:30" ht="31.2" customHeight="1">
      <c r="J36" s="932" t="s">
        <v>323</v>
      </c>
      <c r="K36" s="933"/>
      <c r="L36" s="133"/>
      <c r="M36" s="132" t="s">
        <v>324</v>
      </c>
      <c r="N36" s="133"/>
      <c r="O36" s="988" t="s">
        <v>325</v>
      </c>
      <c r="P36" s="989"/>
      <c r="Q36" s="990"/>
      <c r="S36" s="912" t="s">
        <v>326</v>
      </c>
      <c r="T36" s="914"/>
      <c r="U36" s="914"/>
      <c r="V36" s="914"/>
      <c r="W36" s="913"/>
      <c r="Y36" s="912" t="s">
        <v>327</v>
      </c>
      <c r="Z36" s="914"/>
      <c r="AA36" s="914"/>
      <c r="AB36" s="914"/>
      <c r="AC36" s="913"/>
    </row>
    <row r="37" spans="1:30" ht="31.2" customHeight="1">
      <c r="A37" s="1001" t="s">
        <v>328</v>
      </c>
      <c r="B37" s="1002"/>
      <c r="C37" s="154" t="e">
        <f>決算書!B$13/(決算書!K3/365)</f>
        <v>#DIV/0!</v>
      </c>
      <c r="D37" s="154" t="e">
        <f>決算書!C$13/(決算書!L3/365)</f>
        <v>#DIV/0!</v>
      </c>
      <c r="E37" s="153" t="s">
        <v>329</v>
      </c>
      <c r="F37" s="987"/>
      <c r="G37" s="987"/>
      <c r="H37" s="987"/>
      <c r="J37" s="932" t="s">
        <v>330</v>
      </c>
      <c r="K37" s="933"/>
      <c r="L37" s="133"/>
      <c r="M37" s="132" t="s">
        <v>331</v>
      </c>
      <c r="N37" s="133"/>
      <c r="O37" s="988"/>
      <c r="P37" s="989"/>
      <c r="Q37" s="990"/>
      <c r="S37" s="910" t="s">
        <v>332</v>
      </c>
      <c r="T37" s="911"/>
      <c r="U37" s="916" t="s">
        <v>333</v>
      </c>
      <c r="V37" s="916"/>
      <c r="W37" s="916"/>
      <c r="Y37" s="910" t="s">
        <v>334</v>
      </c>
      <c r="Z37" s="911"/>
      <c r="AA37" s="196" t="s">
        <v>296</v>
      </c>
      <c r="AB37" s="910" t="s">
        <v>281</v>
      </c>
      <c r="AC37" s="915"/>
      <c r="AD37" s="260"/>
    </row>
    <row r="38" spans="1:30" ht="31.2" customHeight="1">
      <c r="A38" s="986" t="s">
        <v>335</v>
      </c>
      <c r="B38" s="986"/>
      <c r="C38" s="152" t="e">
        <f>決算書!B8/(決算書!K3/12)</f>
        <v>#DIV/0!</v>
      </c>
      <c r="D38" s="152" t="e">
        <f>決算書!C8/(決算書!L3/12)</f>
        <v>#DIV/0!</v>
      </c>
      <c r="E38" s="153" t="s">
        <v>336</v>
      </c>
      <c r="F38" s="987"/>
      <c r="G38" s="987"/>
      <c r="H38" s="987"/>
      <c r="J38" s="966" t="s">
        <v>337</v>
      </c>
      <c r="K38" s="967"/>
      <c r="L38" s="1003"/>
      <c r="M38" s="1004"/>
      <c r="N38" s="1004"/>
      <c r="O38" s="1004"/>
      <c r="P38" s="1004"/>
      <c r="Q38" s="1005"/>
      <c r="S38" s="910" t="s">
        <v>338</v>
      </c>
      <c r="T38" s="911"/>
      <c r="U38" s="916" t="s">
        <v>339</v>
      </c>
      <c r="V38" s="916"/>
      <c r="W38" s="916"/>
      <c r="Y38" s="910" t="s">
        <v>340</v>
      </c>
      <c r="Z38" s="911"/>
      <c r="AA38" s="196" t="s">
        <v>290</v>
      </c>
      <c r="AB38" s="910" t="s">
        <v>288</v>
      </c>
      <c r="AC38" s="915"/>
      <c r="AD38" s="260"/>
    </row>
    <row r="39" spans="1:30" ht="31.2" customHeight="1" thickBot="1">
      <c r="A39" s="986" t="s">
        <v>341</v>
      </c>
      <c r="B39" s="986"/>
      <c r="C39" s="155" t="e">
        <f>決算書!F5/(決算書!K5/365)</f>
        <v>#DIV/0!</v>
      </c>
      <c r="D39" s="155" t="e">
        <f>決算書!G5/(決算書!L5/365)</f>
        <v>#DIV/0!</v>
      </c>
      <c r="E39" s="153" t="s">
        <v>342</v>
      </c>
      <c r="F39" s="987"/>
      <c r="G39" s="987"/>
      <c r="H39" s="987"/>
      <c r="J39" s="968"/>
      <c r="K39" s="969"/>
      <c r="L39" s="1006"/>
      <c r="M39" s="1007"/>
      <c r="N39" s="1007"/>
      <c r="O39" s="1007"/>
      <c r="P39" s="1007"/>
      <c r="Q39" s="1008"/>
      <c r="S39" s="920"/>
      <c r="T39" s="920"/>
      <c r="U39" s="920"/>
      <c r="V39" s="920"/>
      <c r="W39" s="920"/>
      <c r="Y39" s="912" t="s">
        <v>343</v>
      </c>
      <c r="Z39" s="913"/>
      <c r="AA39" s="196" t="s">
        <v>283</v>
      </c>
      <c r="AB39" s="910" t="s">
        <v>294</v>
      </c>
      <c r="AC39" s="915"/>
      <c r="AD39" s="260"/>
    </row>
    <row r="40" spans="1:30" ht="31.2" customHeight="1">
      <c r="A40" s="972" t="s">
        <v>344</v>
      </c>
      <c r="B40" s="925"/>
      <c r="C40" s="37" t="e">
        <f>BS!C7/BS!G6</f>
        <v>#DIV/0!</v>
      </c>
      <c r="D40" s="37" t="e">
        <f>D7/H6</f>
        <v>#DIV/0!</v>
      </c>
      <c r="E40" s="37">
        <v>1.2</v>
      </c>
      <c r="F40" s="973"/>
      <c r="G40" s="973"/>
      <c r="H40" s="974"/>
    </row>
    <row r="41" spans="1:30" ht="31.2" customHeight="1">
      <c r="A41" s="965" t="s">
        <v>345</v>
      </c>
      <c r="B41" s="965"/>
      <c r="C41" s="4" t="s">
        <v>346</v>
      </c>
      <c r="D41" s="5" t="s">
        <v>347</v>
      </c>
      <c r="E41" s="4" t="s">
        <v>348</v>
      </c>
      <c r="J41"/>
      <c r="K41"/>
      <c r="L41"/>
      <c r="M41"/>
      <c r="N41"/>
      <c r="O41"/>
      <c r="P41"/>
      <c r="Q41"/>
      <c r="S41" s="912" t="s">
        <v>349</v>
      </c>
      <c r="T41" s="914"/>
      <c r="U41" s="914"/>
      <c r="V41" s="914"/>
      <c r="W41" s="913"/>
    </row>
    <row r="42" spans="1:30" ht="31.2" customHeight="1">
      <c r="A42"/>
      <c r="B42"/>
      <c r="C42"/>
      <c r="D42"/>
      <c r="E42"/>
      <c r="J42"/>
      <c r="K42"/>
      <c r="L42"/>
      <c r="M42"/>
      <c r="N42"/>
      <c r="O42"/>
      <c r="P42"/>
      <c r="Q42"/>
      <c r="S42" s="910" t="s">
        <v>350</v>
      </c>
      <c r="T42" s="911"/>
      <c r="U42" s="916" t="s">
        <v>281</v>
      </c>
      <c r="V42" s="916"/>
      <c r="W42" s="916"/>
    </row>
    <row r="43" spans="1:30" ht="31.2" customHeight="1">
      <c r="J43"/>
      <c r="K43"/>
      <c r="L43"/>
      <c r="M43"/>
      <c r="N43"/>
      <c r="O43"/>
      <c r="P43"/>
      <c r="Q43"/>
      <c r="S43" s="910" t="s">
        <v>351</v>
      </c>
      <c r="T43" s="911"/>
      <c r="U43" s="916" t="s">
        <v>352</v>
      </c>
      <c r="V43" s="916"/>
      <c r="W43" s="916"/>
    </row>
    <row r="44" spans="1:30" ht="31.2" customHeight="1">
      <c r="J44"/>
      <c r="K44"/>
      <c r="L44"/>
      <c r="M44"/>
      <c r="N44"/>
      <c r="O44"/>
      <c r="P44"/>
      <c r="Q44"/>
      <c r="S44" s="910" t="s">
        <v>353</v>
      </c>
      <c r="T44" s="911"/>
      <c r="U44" s="916" t="s">
        <v>354</v>
      </c>
      <c r="V44" s="916"/>
      <c r="W44" s="916"/>
    </row>
    <row r="45" spans="1:30" ht="31.2" customHeight="1">
      <c r="J45"/>
      <c r="K45"/>
      <c r="L45"/>
      <c r="M45"/>
      <c r="N45"/>
      <c r="O45"/>
      <c r="P45"/>
      <c r="Q45"/>
    </row>
    <row r="46" spans="1:30" ht="31.2" customHeight="1">
      <c r="J46"/>
      <c r="K46"/>
      <c r="L46"/>
      <c r="M46"/>
      <c r="N46"/>
      <c r="O46"/>
      <c r="P46"/>
      <c r="Q46"/>
    </row>
    <row r="47" spans="1:30" ht="31.2" customHeight="1">
      <c r="J47"/>
      <c r="K47"/>
      <c r="L47"/>
      <c r="M47"/>
      <c r="N47"/>
      <c r="O47"/>
      <c r="P47"/>
      <c r="Q47"/>
    </row>
  </sheetData>
  <sheetProtection algorithmName="SHA-512" hashValue="Vzs6ja3vFiwfMOiV5uDkf6lU37rg6My1butVpPYX/iMag0OBlH+1/Us6GUhkCk4nB8cEstriSh43fE4HcQFEmA==" saltValue="t0cz1+AhKwtEmu+xqh6Ltw==" spinCount="100000" sheet="1" objects="1" scenarios="1" formatCells="0" formatColumns="0" formatRows="0"/>
  <mergeCells count="147">
    <mergeCell ref="F20:H20"/>
    <mergeCell ref="F21:H21"/>
    <mergeCell ref="F22:H22"/>
    <mergeCell ref="A39:B39"/>
    <mergeCell ref="F39:H39"/>
    <mergeCell ref="E32:H33"/>
    <mergeCell ref="E34:H35"/>
    <mergeCell ref="J33:Q33"/>
    <mergeCell ref="O37:Q37"/>
    <mergeCell ref="E30:H31"/>
    <mergeCell ref="J30:K31"/>
    <mergeCell ref="L30:Q31"/>
    <mergeCell ref="A37:B37"/>
    <mergeCell ref="F37:H37"/>
    <mergeCell ref="A38:B38"/>
    <mergeCell ref="F38:H38"/>
    <mergeCell ref="J34:K34"/>
    <mergeCell ref="O34:Q34"/>
    <mergeCell ref="J35:K35"/>
    <mergeCell ref="C32:D33"/>
    <mergeCell ref="C34:D35"/>
    <mergeCell ref="L38:Q39"/>
    <mergeCell ref="O35:Q35"/>
    <mergeCell ref="O36:Q36"/>
    <mergeCell ref="A23:B23"/>
    <mergeCell ref="F23:H23"/>
    <mergeCell ref="A21:B21"/>
    <mergeCell ref="A22:B22"/>
    <mergeCell ref="A41:B41"/>
    <mergeCell ref="J38:K39"/>
    <mergeCell ref="J36:K36"/>
    <mergeCell ref="J37:K37"/>
    <mergeCell ref="J25:Q25"/>
    <mergeCell ref="J26:K26"/>
    <mergeCell ref="O26:Q26"/>
    <mergeCell ref="J23:K23"/>
    <mergeCell ref="O23:Q23"/>
    <mergeCell ref="A40:B40"/>
    <mergeCell ref="F40:H40"/>
    <mergeCell ref="J27:K27"/>
    <mergeCell ref="O27:Q27"/>
    <mergeCell ref="C28:D29"/>
    <mergeCell ref="C30:D31"/>
    <mergeCell ref="E26:H27"/>
    <mergeCell ref="E28:H29"/>
    <mergeCell ref="C26:D27"/>
    <mergeCell ref="J28:K28"/>
    <mergeCell ref="O28:Q28"/>
    <mergeCell ref="A1:H1"/>
    <mergeCell ref="A13:B13"/>
    <mergeCell ref="A14:B14"/>
    <mergeCell ref="A15:B15"/>
    <mergeCell ref="A16:B16"/>
    <mergeCell ref="A12:B12"/>
    <mergeCell ref="A8:B8"/>
    <mergeCell ref="A4:B4"/>
    <mergeCell ref="A9:B9"/>
    <mergeCell ref="A10:B10"/>
    <mergeCell ref="A11:B11"/>
    <mergeCell ref="A3:B3"/>
    <mergeCell ref="B2:C2"/>
    <mergeCell ref="E13:F13"/>
    <mergeCell ref="E16:F16"/>
    <mergeCell ref="E11:F11"/>
    <mergeCell ref="A5:B5"/>
    <mergeCell ref="A6:B6"/>
    <mergeCell ref="A7:B7"/>
    <mergeCell ref="E15:F15"/>
    <mergeCell ref="E9:F9"/>
    <mergeCell ref="E10:F10"/>
    <mergeCell ref="W2:X2"/>
    <mergeCell ref="F2:G2"/>
    <mergeCell ref="E8:F8"/>
    <mergeCell ref="E3:F3"/>
    <mergeCell ref="E4:F4"/>
    <mergeCell ref="E5:F5"/>
    <mergeCell ref="E6:F6"/>
    <mergeCell ref="E7:F7"/>
    <mergeCell ref="J22:K22"/>
    <mergeCell ref="O22:Q22"/>
    <mergeCell ref="A18:H18"/>
    <mergeCell ref="A19:B19"/>
    <mergeCell ref="F19:H19"/>
    <mergeCell ref="A20:B20"/>
    <mergeCell ref="T2:U2"/>
    <mergeCell ref="E12:F12"/>
    <mergeCell ref="J18:Q18"/>
    <mergeCell ref="J19:K19"/>
    <mergeCell ref="O19:Q19"/>
    <mergeCell ref="J21:K21"/>
    <mergeCell ref="O21:Q21"/>
    <mergeCell ref="J20:K20"/>
    <mergeCell ref="O20:Q20"/>
    <mergeCell ref="E14:F14"/>
    <mergeCell ref="J29:K29"/>
    <mergeCell ref="O29:Q29"/>
    <mergeCell ref="S36:W36"/>
    <mergeCell ref="S24:W24"/>
    <mergeCell ref="U29:W29"/>
    <mergeCell ref="S29:T29"/>
    <mergeCell ref="S31:W31"/>
    <mergeCell ref="S32:T32"/>
    <mergeCell ref="U32:W32"/>
    <mergeCell ref="S27:T27"/>
    <mergeCell ref="S28:T28"/>
    <mergeCell ref="U27:W27"/>
    <mergeCell ref="U28:W28"/>
    <mergeCell ref="S26:W26"/>
    <mergeCell ref="U34:W34"/>
    <mergeCell ref="S44:T44"/>
    <mergeCell ref="U44:W44"/>
    <mergeCell ref="Y24:AC24"/>
    <mergeCell ref="Y26:AC26"/>
    <mergeCell ref="Y27:Z27"/>
    <mergeCell ref="Y28:Z28"/>
    <mergeCell ref="Y29:Z29"/>
    <mergeCell ref="AB27:AC27"/>
    <mergeCell ref="AB28:AC28"/>
    <mergeCell ref="AB29:AC29"/>
    <mergeCell ref="S41:W41"/>
    <mergeCell ref="S42:T42"/>
    <mergeCell ref="U42:W42"/>
    <mergeCell ref="S43:T43"/>
    <mergeCell ref="U43:W43"/>
    <mergeCell ref="S37:T37"/>
    <mergeCell ref="U37:W37"/>
    <mergeCell ref="S38:T38"/>
    <mergeCell ref="U38:W38"/>
    <mergeCell ref="S39:T39"/>
    <mergeCell ref="U39:W39"/>
    <mergeCell ref="S33:T33"/>
    <mergeCell ref="U33:W33"/>
    <mergeCell ref="S34:T34"/>
    <mergeCell ref="Y38:Z38"/>
    <mergeCell ref="Y39:Z39"/>
    <mergeCell ref="Y31:AC31"/>
    <mergeCell ref="Y32:Z32"/>
    <mergeCell ref="AB32:AC32"/>
    <mergeCell ref="Y33:Z33"/>
    <mergeCell ref="AB33:AC33"/>
    <mergeCell ref="Y34:Z34"/>
    <mergeCell ref="AB34:AC34"/>
    <mergeCell ref="Y36:AC36"/>
    <mergeCell ref="Y37:Z37"/>
    <mergeCell ref="AB37:AC37"/>
    <mergeCell ref="AB38:AC38"/>
    <mergeCell ref="AB39:AC39"/>
  </mergeCells>
  <phoneticPr fontId="3"/>
  <printOptions horizontalCentered="1" verticalCentered="1"/>
  <pageMargins left="0.39370078740157483" right="0.39370078740157483" top="0.39370078740157483" bottom="0.39370078740157483" header="0.19685039370078741" footer="0.11811023622047245"/>
  <pageSetup paperSize="8" scale="7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AJ86"/>
  <sheetViews>
    <sheetView view="pageBreakPreview" topLeftCell="A19" zoomScale="70" zoomScaleNormal="60" zoomScaleSheetLayoutView="70" workbookViewId="0">
      <selection activeCell="A11" sqref="A11:C12"/>
    </sheetView>
  </sheetViews>
  <sheetFormatPr defaultColWidth="6.3984375" defaultRowHeight="15.45" customHeight="1"/>
  <cols>
    <col min="1" max="1" width="6.3984375" style="49"/>
    <col min="2" max="2" width="6.8984375" style="49" bestFit="1" customWidth="1"/>
    <col min="3" max="3" width="6.3984375" style="49"/>
    <col min="4" max="5" width="5.8984375" style="49" customWidth="1"/>
    <col min="6" max="8" width="6.3984375" style="50"/>
    <col min="9" max="9" width="5.8984375" style="49" customWidth="1"/>
    <col min="10" max="12" width="6.3984375" style="50"/>
    <col min="13" max="18" width="6.3984375" style="49"/>
    <col min="19" max="20" width="5.8984375" style="49" customWidth="1"/>
    <col min="21" max="23" width="6.3984375" style="50"/>
    <col min="24" max="16384" width="6.3984375" style="49"/>
  </cols>
  <sheetData>
    <row r="1" spans="1:29" s="56" customFormat="1" ht="15.45" customHeight="1">
      <c r="A1" s="1061" t="s">
        <v>355</v>
      </c>
      <c r="B1" s="1061"/>
      <c r="C1" s="1061"/>
      <c r="D1" s="1061"/>
      <c r="E1" s="1060" t="s">
        <v>356</v>
      </c>
      <c r="F1" s="1060"/>
      <c r="G1" s="1060"/>
      <c r="H1" s="1060"/>
      <c r="I1" s="1060"/>
      <c r="J1" s="81"/>
      <c r="K1" s="81"/>
      <c r="Q1" s="81"/>
      <c r="R1" s="81"/>
      <c r="S1" s="81"/>
      <c r="T1" s="81"/>
      <c r="U1" s="81"/>
      <c r="V1" s="81"/>
      <c r="W1" s="81"/>
      <c r="X1" s="81"/>
      <c r="Y1" s="81"/>
      <c r="Z1" s="81"/>
      <c r="AA1" s="81"/>
      <c r="AB1" s="81"/>
      <c r="AC1" s="81"/>
    </row>
    <row r="2" spans="1:29" s="56" customFormat="1" ht="15.45" customHeight="1">
      <c r="A2" s="1061"/>
      <c r="B2" s="1061"/>
      <c r="C2" s="1061"/>
      <c r="D2" s="1061"/>
      <c r="E2" s="1060"/>
      <c r="F2" s="1060"/>
      <c r="G2" s="1060"/>
      <c r="H2" s="1060"/>
      <c r="I2" s="1060"/>
      <c r="J2" s="81"/>
      <c r="K2" s="81"/>
      <c r="Q2" s="81"/>
      <c r="R2" s="81"/>
      <c r="S2" s="81"/>
      <c r="T2" s="81"/>
      <c r="U2" s="1049" t="s">
        <v>357</v>
      </c>
      <c r="V2" s="1049"/>
      <c r="W2" s="1050"/>
      <c r="X2" s="1022" t="s">
        <v>358</v>
      </c>
      <c r="Y2" s="1015"/>
      <c r="Z2" s="1023"/>
      <c r="AA2" s="1014" t="s">
        <v>359</v>
      </c>
      <c r="AB2" s="1015"/>
      <c r="AC2" s="1015"/>
    </row>
    <row r="3" spans="1:29" ht="15.45" customHeight="1">
      <c r="A3" s="1059" t="s">
        <v>360</v>
      </c>
      <c r="B3" s="1032"/>
      <c r="C3" s="1032"/>
      <c r="F3" s="1028" t="s">
        <v>361</v>
      </c>
      <c r="G3" s="1028"/>
      <c r="H3" s="1028"/>
      <c r="J3" s="1051" t="s">
        <v>362</v>
      </c>
      <c r="K3" s="1051"/>
      <c r="L3" s="1052"/>
      <c r="M3" s="1022" t="s">
        <v>358</v>
      </c>
      <c r="N3" s="1015"/>
      <c r="O3" s="1023"/>
      <c r="P3" s="1014" t="s">
        <v>359</v>
      </c>
      <c r="Q3" s="1015"/>
      <c r="R3" s="1015"/>
      <c r="U3" s="1049"/>
      <c r="V3" s="1049"/>
      <c r="W3" s="1050"/>
      <c r="X3" s="1022"/>
      <c r="Y3" s="1015"/>
      <c r="Z3" s="1023"/>
      <c r="AA3" s="1014"/>
      <c r="AB3" s="1015"/>
      <c r="AC3" s="1015"/>
    </row>
    <row r="4" spans="1:29" ht="15.45" customHeight="1">
      <c r="A4" s="1032"/>
      <c r="B4" s="1032"/>
      <c r="C4" s="1032"/>
      <c r="F4" s="1028"/>
      <c r="G4" s="1028"/>
      <c r="H4" s="1028"/>
      <c r="J4" s="1051"/>
      <c r="K4" s="1051"/>
      <c r="L4" s="1052"/>
      <c r="M4" s="1022"/>
      <c r="N4" s="1015"/>
      <c r="O4" s="1023"/>
      <c r="P4" s="1014"/>
      <c r="Q4" s="1015"/>
      <c r="R4" s="1015"/>
      <c r="U4" s="1012">
        <f>X4-AA4</f>
        <v>0</v>
      </c>
      <c r="V4" s="1012"/>
      <c r="W4" s="1013"/>
      <c r="X4" s="1016">
        <f>(決算書!$C$10-決算書!$C$5)/1000</f>
        <v>0</v>
      </c>
      <c r="Y4" s="1017"/>
      <c r="Z4" s="1018"/>
      <c r="AA4" s="1026">
        <f>(決算書!$B$10-決算書!$B$5)/1000</f>
        <v>0</v>
      </c>
      <c r="AB4" s="1017"/>
      <c r="AC4" s="1017"/>
    </row>
    <row r="5" spans="1:29" ht="15.45" customHeight="1">
      <c r="A5" s="1053">
        <f>A11-A17</f>
        <v>0</v>
      </c>
      <c r="B5" s="1054"/>
      <c r="C5" s="1055"/>
      <c r="F5" s="1062">
        <f>-J5</f>
        <v>0</v>
      </c>
      <c r="G5" s="1062"/>
      <c r="H5" s="1062"/>
      <c r="J5" s="1012">
        <f>M5-P5</f>
        <v>0</v>
      </c>
      <c r="K5" s="1012"/>
      <c r="L5" s="1013"/>
      <c r="M5" s="1016">
        <f>(決算書!$C$19-決算書!$C$5)/1000</f>
        <v>0</v>
      </c>
      <c r="N5" s="1017"/>
      <c r="O5" s="1018"/>
      <c r="P5" s="1026">
        <f>(決算書!$B$19-決算書!$B$5)/1000</f>
        <v>0</v>
      </c>
      <c r="Q5" s="1017"/>
      <c r="R5" s="1017"/>
      <c r="U5" s="1012"/>
      <c r="V5" s="1012"/>
      <c r="W5" s="1013"/>
      <c r="X5" s="1019"/>
      <c r="Y5" s="1017"/>
      <c r="Z5" s="1018"/>
      <c r="AA5" s="1027"/>
      <c r="AB5" s="1017"/>
      <c r="AC5" s="1017"/>
    </row>
    <row r="6" spans="1:29" ht="15.45" customHeight="1">
      <c r="A6" s="1056"/>
      <c r="B6" s="1057"/>
      <c r="C6" s="1058"/>
      <c r="F6" s="1012"/>
      <c r="G6" s="1012"/>
      <c r="H6" s="1012"/>
      <c r="J6" s="1012"/>
      <c r="K6" s="1012"/>
      <c r="L6" s="1013"/>
      <c r="M6" s="1019"/>
      <c r="N6" s="1017"/>
      <c r="O6" s="1018"/>
      <c r="P6" s="1027"/>
      <c r="Q6" s="1017"/>
      <c r="R6" s="1017"/>
      <c r="U6" s="1049" t="s">
        <v>363</v>
      </c>
      <c r="V6" s="1049"/>
      <c r="W6" s="1050"/>
      <c r="X6" s="1022" t="s">
        <v>358</v>
      </c>
      <c r="Y6" s="1015"/>
      <c r="Z6" s="1023"/>
      <c r="AA6" s="1014" t="s">
        <v>359</v>
      </c>
      <c r="AB6" s="1015"/>
      <c r="AC6" s="1015"/>
    </row>
    <row r="7" spans="1:29" ht="15.45" customHeight="1">
      <c r="U7" s="1049"/>
      <c r="V7" s="1049"/>
      <c r="W7" s="1050"/>
      <c r="X7" s="1022"/>
      <c r="Y7" s="1015"/>
      <c r="Z7" s="1023"/>
      <c r="AA7" s="1014"/>
      <c r="AB7" s="1015"/>
      <c r="AC7" s="1015"/>
    </row>
    <row r="8" spans="1:29" ht="15.45" customHeight="1">
      <c r="U8" s="1012">
        <f>X8-AA8</f>
        <v>0</v>
      </c>
      <c r="V8" s="1012"/>
      <c r="W8" s="1013"/>
      <c r="X8" s="1016">
        <f>決算書!$C$13/1000</f>
        <v>0</v>
      </c>
      <c r="Y8" s="1017"/>
      <c r="Z8" s="1018"/>
      <c r="AA8" s="1026">
        <f>決算書!$B$13/1000</f>
        <v>0</v>
      </c>
      <c r="AB8" s="1017"/>
      <c r="AC8" s="1017"/>
    </row>
    <row r="9" spans="1:29" ht="15.45" customHeight="1">
      <c r="A9" s="1028" t="s">
        <v>364</v>
      </c>
      <c r="B9" s="1015"/>
      <c r="C9" s="1015"/>
      <c r="F9" s="1028" t="s">
        <v>361</v>
      </c>
      <c r="G9" s="1028"/>
      <c r="H9" s="1028"/>
      <c r="J9" s="1051" t="s">
        <v>365</v>
      </c>
      <c r="K9" s="1051"/>
      <c r="L9" s="1052"/>
      <c r="M9" s="1022" t="s">
        <v>358</v>
      </c>
      <c r="N9" s="1015"/>
      <c r="O9" s="1023"/>
      <c r="P9" s="1014" t="s">
        <v>359</v>
      </c>
      <c r="Q9" s="1015"/>
      <c r="R9" s="1015"/>
      <c r="U9" s="1012"/>
      <c r="V9" s="1012"/>
      <c r="W9" s="1013"/>
      <c r="X9" s="1019"/>
      <c r="Y9" s="1017"/>
      <c r="Z9" s="1018"/>
      <c r="AA9" s="1027"/>
      <c r="AB9" s="1017"/>
      <c r="AC9" s="1017"/>
    </row>
    <row r="10" spans="1:29" ht="15.45" customHeight="1">
      <c r="A10" s="1015"/>
      <c r="B10" s="1015"/>
      <c r="C10" s="1015"/>
      <c r="F10" s="1028"/>
      <c r="G10" s="1028"/>
      <c r="H10" s="1028"/>
      <c r="J10" s="1051"/>
      <c r="K10" s="1051"/>
      <c r="L10" s="1052"/>
      <c r="M10" s="1022"/>
      <c r="N10" s="1015"/>
      <c r="O10" s="1023"/>
      <c r="P10" s="1014"/>
      <c r="Q10" s="1015"/>
      <c r="R10" s="1015"/>
      <c r="U10" s="1049" t="s">
        <v>366</v>
      </c>
      <c r="V10" s="1049"/>
      <c r="W10" s="1050"/>
      <c r="X10" s="1022" t="s">
        <v>358</v>
      </c>
      <c r="Y10" s="1015"/>
      <c r="Z10" s="1023"/>
      <c r="AA10" s="1014" t="s">
        <v>359</v>
      </c>
      <c r="AB10" s="1015"/>
      <c r="AC10" s="1015"/>
    </row>
    <row r="11" spans="1:29" ht="15.45" customHeight="1">
      <c r="A11" s="1053">
        <f>決算書!$C$5/1000</f>
        <v>0</v>
      </c>
      <c r="B11" s="1054"/>
      <c r="C11" s="1055"/>
      <c r="F11" s="1012">
        <f>-J11</f>
        <v>0</v>
      </c>
      <c r="G11" s="1012"/>
      <c r="H11" s="1012"/>
      <c r="J11" s="1012">
        <f>M11-P11</f>
        <v>0</v>
      </c>
      <c r="K11" s="1012"/>
      <c r="L11" s="1013"/>
      <c r="M11" s="1016">
        <f>決算書!$C$35/1000</f>
        <v>0</v>
      </c>
      <c r="N11" s="1017"/>
      <c r="O11" s="1018"/>
      <c r="P11" s="1026">
        <f>決算書!$B$35/1000</f>
        <v>0</v>
      </c>
      <c r="Q11" s="1017"/>
      <c r="R11" s="1017"/>
      <c r="U11" s="1049"/>
      <c r="V11" s="1049"/>
      <c r="W11" s="1050"/>
      <c r="X11" s="1022"/>
      <c r="Y11" s="1015"/>
      <c r="Z11" s="1023"/>
      <c r="AA11" s="1014"/>
      <c r="AB11" s="1015"/>
      <c r="AC11" s="1015"/>
    </row>
    <row r="12" spans="1:29" ht="15.45" customHeight="1">
      <c r="A12" s="1056"/>
      <c r="B12" s="1057"/>
      <c r="C12" s="1058"/>
      <c r="F12" s="1012"/>
      <c r="G12" s="1012"/>
      <c r="H12" s="1012"/>
      <c r="J12" s="1012"/>
      <c r="K12" s="1012"/>
      <c r="L12" s="1013"/>
      <c r="M12" s="1019"/>
      <c r="N12" s="1017"/>
      <c r="O12" s="1018"/>
      <c r="P12" s="1027"/>
      <c r="Q12" s="1017"/>
      <c r="R12" s="1017"/>
      <c r="U12" s="1012">
        <f>X12-AA12</f>
        <v>0</v>
      </c>
      <c r="V12" s="1012"/>
      <c r="W12" s="1013"/>
      <c r="X12" s="1016">
        <f>決算書!$C$18/1000</f>
        <v>0</v>
      </c>
      <c r="Y12" s="1017"/>
      <c r="Z12" s="1018"/>
      <c r="AA12" s="1026">
        <f>決算書!$B$18/1000</f>
        <v>0</v>
      </c>
      <c r="AB12" s="1017"/>
      <c r="AC12" s="1017"/>
    </row>
    <row r="13" spans="1:29" ht="15.45" customHeight="1">
      <c r="F13" s="51"/>
      <c r="G13" s="51"/>
      <c r="H13" s="51"/>
      <c r="J13" s="51"/>
      <c r="K13" s="51"/>
      <c r="L13" s="51"/>
      <c r="M13" s="158"/>
      <c r="N13" s="158"/>
      <c r="O13" s="158"/>
      <c r="P13" s="158"/>
      <c r="Q13" s="158"/>
      <c r="R13" s="158"/>
      <c r="U13" s="1012"/>
      <c r="V13" s="1012"/>
      <c r="W13" s="1013"/>
      <c r="X13" s="1019"/>
      <c r="Y13" s="1017"/>
      <c r="Z13" s="1018"/>
      <c r="AA13" s="1027"/>
      <c r="AB13" s="1017"/>
      <c r="AC13" s="1017"/>
    </row>
    <row r="15" spans="1:29" ht="15.45" customHeight="1">
      <c r="A15" s="1028" t="s">
        <v>367</v>
      </c>
      <c r="B15" s="1015"/>
      <c r="C15" s="1015"/>
      <c r="F15" s="1028" t="s">
        <v>361</v>
      </c>
      <c r="G15" s="1028"/>
      <c r="H15" s="1028"/>
      <c r="J15" s="1051" t="s">
        <v>368</v>
      </c>
      <c r="K15" s="1051"/>
      <c r="L15" s="1052"/>
      <c r="M15" s="1022" t="s">
        <v>358</v>
      </c>
      <c r="N15" s="1015"/>
      <c r="O15" s="1023"/>
      <c r="P15" s="1014" t="s">
        <v>359</v>
      </c>
      <c r="Q15" s="1015"/>
      <c r="R15" s="1015"/>
    </row>
    <row r="16" spans="1:29" ht="15.45" customHeight="1">
      <c r="A16" s="1015"/>
      <c r="B16" s="1015"/>
      <c r="C16" s="1015"/>
      <c r="F16" s="1028"/>
      <c r="G16" s="1028"/>
      <c r="H16" s="1028"/>
      <c r="J16" s="1051"/>
      <c r="K16" s="1051"/>
      <c r="L16" s="1052"/>
      <c r="M16" s="1022"/>
      <c r="N16" s="1015"/>
      <c r="O16" s="1023"/>
      <c r="P16" s="1014"/>
      <c r="Q16" s="1015"/>
      <c r="R16" s="1015"/>
    </row>
    <row r="17" spans="1:29" ht="15.45" customHeight="1">
      <c r="A17" s="1053">
        <f>決算書!$B$5/1000</f>
        <v>0</v>
      </c>
      <c r="B17" s="1054"/>
      <c r="C17" s="1055"/>
      <c r="F17" s="1012">
        <f>-J17</f>
        <v>0</v>
      </c>
      <c r="G17" s="1012"/>
      <c r="H17" s="1012"/>
      <c r="J17" s="1012">
        <f>M17-P17</f>
        <v>0</v>
      </c>
      <c r="K17" s="1012"/>
      <c r="L17" s="1013"/>
      <c r="M17" s="1016">
        <f>決算書!$C$36/1000</f>
        <v>0</v>
      </c>
      <c r="N17" s="1017"/>
      <c r="O17" s="1018"/>
      <c r="P17" s="1026">
        <f>決算書!$B$36/1000</f>
        <v>0</v>
      </c>
      <c r="Q17" s="1017"/>
      <c r="R17" s="1017"/>
      <c r="U17" s="1024" t="s">
        <v>369</v>
      </c>
      <c r="V17" s="1024"/>
      <c r="W17" s="1025"/>
      <c r="X17" s="1022" t="s">
        <v>358</v>
      </c>
      <c r="Y17" s="1015"/>
      <c r="Z17" s="1023"/>
      <c r="AA17" s="1014" t="s">
        <v>359</v>
      </c>
      <c r="AB17" s="1015"/>
      <c r="AC17" s="1015"/>
    </row>
    <row r="18" spans="1:29" ht="15.45" customHeight="1">
      <c r="A18" s="1056"/>
      <c r="B18" s="1057"/>
      <c r="C18" s="1058"/>
      <c r="F18" s="1012"/>
      <c r="G18" s="1012"/>
      <c r="H18" s="1012"/>
      <c r="J18" s="1012"/>
      <c r="K18" s="1012"/>
      <c r="L18" s="1013"/>
      <c r="M18" s="1019"/>
      <c r="N18" s="1017"/>
      <c r="O18" s="1018"/>
      <c r="P18" s="1027"/>
      <c r="Q18" s="1017"/>
      <c r="R18" s="1017"/>
      <c r="U18" s="1024"/>
      <c r="V18" s="1024"/>
      <c r="W18" s="1025"/>
      <c r="X18" s="1022"/>
      <c r="Y18" s="1015"/>
      <c r="Z18" s="1023"/>
      <c r="AA18" s="1014"/>
      <c r="AB18" s="1015"/>
      <c r="AC18" s="1015"/>
    </row>
    <row r="19" spans="1:29" ht="15.45" customHeight="1">
      <c r="F19" s="51"/>
      <c r="G19" s="51"/>
      <c r="H19" s="51"/>
      <c r="J19" s="51"/>
      <c r="K19" s="51"/>
      <c r="L19" s="51"/>
      <c r="M19" s="158"/>
      <c r="N19" s="158"/>
      <c r="O19" s="158"/>
      <c r="P19" s="158"/>
      <c r="Q19" s="158"/>
      <c r="R19" s="158"/>
      <c r="U19" s="1012">
        <f>X19-AA19</f>
        <v>0</v>
      </c>
      <c r="V19" s="1012"/>
      <c r="W19" s="1013"/>
      <c r="X19" s="1016">
        <f>決算書!$G$5/1000</f>
        <v>0</v>
      </c>
      <c r="Y19" s="1017"/>
      <c r="Z19" s="1018"/>
      <c r="AA19" s="1026">
        <f>決算書!$F$5/1000</f>
        <v>0</v>
      </c>
      <c r="AB19" s="1017"/>
      <c r="AC19" s="1017"/>
    </row>
    <row r="20" spans="1:29" ht="15.45" customHeight="1">
      <c r="F20" s="51"/>
      <c r="G20" s="51"/>
      <c r="H20" s="51"/>
      <c r="J20" s="51"/>
      <c r="K20" s="51"/>
      <c r="L20" s="51"/>
      <c r="M20" s="1048"/>
      <c r="N20" s="1048"/>
      <c r="O20" s="1048"/>
      <c r="P20" s="1048"/>
      <c r="Q20" s="1048"/>
      <c r="R20" s="1048"/>
      <c r="U20" s="1012"/>
      <c r="V20" s="1012"/>
      <c r="W20" s="1013"/>
      <c r="X20" s="1019"/>
      <c r="Y20" s="1017"/>
      <c r="Z20" s="1018"/>
      <c r="AA20" s="1027"/>
      <c r="AB20" s="1017"/>
      <c r="AC20" s="1017"/>
    </row>
    <row r="21" spans="1:29" ht="15.45" customHeight="1">
      <c r="F21" s="51"/>
      <c r="G21" s="51"/>
      <c r="H21" s="51"/>
      <c r="J21" s="51"/>
      <c r="K21" s="51"/>
      <c r="L21" s="51"/>
      <c r="M21" s="158"/>
      <c r="N21" s="158"/>
      <c r="O21" s="158"/>
      <c r="P21" s="158"/>
      <c r="Q21" s="158"/>
      <c r="R21" s="158"/>
      <c r="U21" s="1024" t="s">
        <v>370</v>
      </c>
      <c r="V21" s="1024"/>
      <c r="W21" s="1025"/>
      <c r="X21" s="1022" t="s">
        <v>358</v>
      </c>
      <c r="Y21" s="1015"/>
      <c r="Z21" s="1023"/>
      <c r="AA21" s="1014" t="s">
        <v>359</v>
      </c>
      <c r="AB21" s="1015"/>
      <c r="AC21" s="1015"/>
    </row>
    <row r="22" spans="1:29" ht="15.45" customHeight="1">
      <c r="U22" s="1024"/>
      <c r="V22" s="1024"/>
      <c r="W22" s="1025"/>
      <c r="X22" s="1022"/>
      <c r="Y22" s="1015"/>
      <c r="Z22" s="1023"/>
      <c r="AA22" s="1014"/>
      <c r="AB22" s="1015"/>
      <c r="AC22" s="1015"/>
    </row>
    <row r="23" spans="1:29" ht="15.45" customHeight="1">
      <c r="F23" s="1028" t="s">
        <v>361</v>
      </c>
      <c r="G23" s="1028"/>
      <c r="H23" s="1028"/>
      <c r="J23" s="1029" t="s">
        <v>371</v>
      </c>
      <c r="K23" s="1029"/>
      <c r="L23" s="1030"/>
      <c r="M23" s="1022" t="s">
        <v>358</v>
      </c>
      <c r="N23" s="1015"/>
      <c r="O23" s="1023"/>
      <c r="P23" s="1014" t="s">
        <v>359</v>
      </c>
      <c r="Q23" s="1015"/>
      <c r="R23" s="1015"/>
      <c r="U23" s="1012">
        <f>X23-AA23</f>
        <v>0</v>
      </c>
      <c r="V23" s="1012"/>
      <c r="W23" s="1013"/>
      <c r="X23" s="1016">
        <f>決算書!$G$12/1000</f>
        <v>0</v>
      </c>
      <c r="Y23" s="1017"/>
      <c r="Z23" s="1018"/>
      <c r="AA23" s="1026">
        <f>決算書!$F$12/1000</f>
        <v>0</v>
      </c>
      <c r="AB23" s="1017"/>
      <c r="AC23" s="1017"/>
    </row>
    <row r="24" spans="1:29" ht="15.45" customHeight="1">
      <c r="F24" s="1028"/>
      <c r="G24" s="1028"/>
      <c r="H24" s="1028"/>
      <c r="J24" s="1029"/>
      <c r="K24" s="1029"/>
      <c r="L24" s="1030"/>
      <c r="M24" s="1022"/>
      <c r="N24" s="1015"/>
      <c r="O24" s="1023"/>
      <c r="P24" s="1014"/>
      <c r="Q24" s="1015"/>
      <c r="R24" s="1015"/>
      <c r="U24" s="1012"/>
      <c r="V24" s="1012"/>
      <c r="W24" s="1013"/>
      <c r="X24" s="1019"/>
      <c r="Y24" s="1017"/>
      <c r="Z24" s="1018"/>
      <c r="AA24" s="1027"/>
      <c r="AB24" s="1017"/>
      <c r="AC24" s="1017"/>
    </row>
    <row r="25" spans="1:29" ht="15.45" customHeight="1">
      <c r="F25" s="1012">
        <f>J25</f>
        <v>0</v>
      </c>
      <c r="G25" s="1012"/>
      <c r="H25" s="1012"/>
      <c r="J25" s="1012">
        <f>M25-P25</f>
        <v>0</v>
      </c>
      <c r="K25" s="1012"/>
      <c r="L25" s="1013"/>
      <c r="M25" s="1016">
        <f>決算書!$G$15/1000</f>
        <v>0</v>
      </c>
      <c r="N25" s="1017"/>
      <c r="O25" s="1018"/>
      <c r="P25" s="1026">
        <f>決算書!$F$15/1000</f>
        <v>0</v>
      </c>
      <c r="Q25" s="1017"/>
      <c r="R25" s="1017"/>
      <c r="U25" s="1024" t="s">
        <v>372</v>
      </c>
      <c r="V25" s="1024"/>
      <c r="W25" s="1025"/>
      <c r="X25" s="1022" t="s">
        <v>358</v>
      </c>
      <c r="Y25" s="1015"/>
      <c r="Z25" s="1023"/>
      <c r="AA25" s="1014" t="s">
        <v>359</v>
      </c>
      <c r="AB25" s="1015"/>
      <c r="AC25" s="1015"/>
    </row>
    <row r="26" spans="1:29" ht="15.45" customHeight="1">
      <c r="F26" s="1012"/>
      <c r="G26" s="1012"/>
      <c r="H26" s="1012"/>
      <c r="J26" s="1012"/>
      <c r="K26" s="1012"/>
      <c r="L26" s="1013"/>
      <c r="M26" s="1019"/>
      <c r="N26" s="1017"/>
      <c r="O26" s="1018"/>
      <c r="P26" s="1027"/>
      <c r="Q26" s="1017"/>
      <c r="R26" s="1017"/>
      <c r="U26" s="1024"/>
      <c r="V26" s="1024"/>
      <c r="W26" s="1025"/>
      <c r="X26" s="1022"/>
      <c r="Y26" s="1015"/>
      <c r="Z26" s="1023"/>
      <c r="AA26" s="1014"/>
      <c r="AB26" s="1015"/>
      <c r="AC26" s="1015"/>
    </row>
    <row r="27" spans="1:29" ht="15.45" customHeight="1">
      <c r="U27" s="1012">
        <f>X27-AA27</f>
        <v>0</v>
      </c>
      <c r="V27" s="1012"/>
      <c r="W27" s="1013"/>
      <c r="X27" s="1016">
        <f>(決算書!$G$14-決算書!$G$12)/1000</f>
        <v>0</v>
      </c>
      <c r="Y27" s="1017"/>
      <c r="Z27" s="1018"/>
      <c r="AA27" s="1026">
        <f>(決算書!$F$14-決算書!$F$12)/1000</f>
        <v>0</v>
      </c>
      <c r="AB27" s="1017"/>
      <c r="AC27" s="1017"/>
    </row>
    <row r="28" spans="1:29" ht="15.45" customHeight="1">
      <c r="U28" s="1012"/>
      <c r="V28" s="1012"/>
      <c r="W28" s="1013"/>
      <c r="X28" s="1019"/>
      <c r="Y28" s="1017"/>
      <c r="Z28" s="1018"/>
      <c r="AA28" s="1027"/>
      <c r="AB28" s="1017"/>
      <c r="AC28" s="1017"/>
    </row>
    <row r="29" spans="1:29" ht="15.45" customHeight="1">
      <c r="F29" s="1028" t="s">
        <v>361</v>
      </c>
      <c r="G29" s="1028"/>
      <c r="H29" s="1028"/>
      <c r="J29" s="1029" t="s">
        <v>373</v>
      </c>
      <c r="K29" s="1029"/>
      <c r="L29" s="1030"/>
      <c r="M29" s="1022" t="s">
        <v>358</v>
      </c>
      <c r="N29" s="1015"/>
      <c r="O29" s="1023"/>
      <c r="P29" s="1014" t="s">
        <v>359</v>
      </c>
      <c r="Q29" s="1015"/>
      <c r="R29" s="1015"/>
    </row>
    <row r="30" spans="1:29" ht="15.45" customHeight="1">
      <c r="F30" s="1028"/>
      <c r="G30" s="1028"/>
      <c r="H30" s="1028"/>
      <c r="J30" s="1029"/>
      <c r="K30" s="1029"/>
      <c r="L30" s="1030"/>
      <c r="M30" s="1022"/>
      <c r="N30" s="1015"/>
      <c r="O30" s="1023"/>
      <c r="P30" s="1014"/>
      <c r="Q30" s="1015"/>
      <c r="R30" s="1015"/>
    </row>
    <row r="31" spans="1:29" ht="15.45" customHeight="1">
      <c r="F31" s="1012">
        <f>J31</f>
        <v>0</v>
      </c>
      <c r="G31" s="1012"/>
      <c r="H31" s="1012"/>
      <c r="J31" s="1012">
        <f>M31-P31</f>
        <v>0</v>
      </c>
      <c r="K31" s="1012"/>
      <c r="L31" s="1013"/>
      <c r="M31" s="1016">
        <f>決算書!$G$20/1000</f>
        <v>0</v>
      </c>
      <c r="N31" s="1017"/>
      <c r="O31" s="1018"/>
      <c r="P31" s="1026">
        <f>決算書!$F$20/1000</f>
        <v>0</v>
      </c>
      <c r="Q31" s="1017"/>
      <c r="R31" s="1017"/>
      <c r="U31" s="1063" t="s">
        <v>374</v>
      </c>
      <c r="V31" s="1064"/>
      <c r="W31" s="1064"/>
      <c r="X31" s="1081" t="s">
        <v>375</v>
      </c>
      <c r="Y31" s="1072"/>
      <c r="Z31" s="1071" t="s">
        <v>210</v>
      </c>
      <c r="AA31" s="1072"/>
      <c r="AB31" s="1077" t="s">
        <v>209</v>
      </c>
      <c r="AC31" s="1078"/>
    </row>
    <row r="32" spans="1:29" ht="15.45" customHeight="1">
      <c r="F32" s="1012"/>
      <c r="G32" s="1012"/>
      <c r="H32" s="1012"/>
      <c r="J32" s="1012"/>
      <c r="K32" s="1012"/>
      <c r="L32" s="1013"/>
      <c r="M32" s="1019"/>
      <c r="N32" s="1017"/>
      <c r="O32" s="1018"/>
      <c r="P32" s="1027"/>
      <c r="Q32" s="1017"/>
      <c r="R32" s="1017"/>
      <c r="U32" s="1065"/>
      <c r="V32" s="1066"/>
      <c r="W32" s="1066"/>
      <c r="X32" s="1014"/>
      <c r="Y32" s="1074"/>
      <c r="Z32" s="1073"/>
      <c r="AA32" s="1074"/>
      <c r="AB32" s="1079"/>
      <c r="AC32" s="1080"/>
    </row>
    <row r="33" spans="2:29" ht="15.45" customHeight="1">
      <c r="U33" s="1067" t="s">
        <v>376</v>
      </c>
      <c r="V33" s="1068"/>
      <c r="W33" s="1068"/>
      <c r="X33" s="1014">
        <f>Z33-AB33</f>
        <v>0</v>
      </c>
      <c r="Y33" s="1074"/>
      <c r="Z33" s="1073">
        <f>決算書!L3/1000</f>
        <v>0</v>
      </c>
      <c r="AA33" s="1074"/>
      <c r="AB33" s="1079">
        <f>決算書!K3/1000</f>
        <v>0</v>
      </c>
      <c r="AC33" s="1080"/>
    </row>
    <row r="34" spans="2:29" ht="15.45" customHeight="1">
      <c r="U34" s="1067"/>
      <c r="V34" s="1068"/>
      <c r="W34" s="1068"/>
      <c r="X34" s="1014"/>
      <c r="Y34" s="1074"/>
      <c r="Z34" s="1073"/>
      <c r="AA34" s="1074"/>
      <c r="AB34" s="1079"/>
      <c r="AC34" s="1080"/>
    </row>
    <row r="35" spans="2:29" ht="15.45" customHeight="1">
      <c r="U35" s="1044" t="s">
        <v>377</v>
      </c>
      <c r="V35" s="1045"/>
      <c r="W35" s="1045"/>
      <c r="X35" s="1014">
        <f>Z35-AB35</f>
        <v>0</v>
      </c>
      <c r="Y35" s="1074"/>
      <c r="Z35" s="1073">
        <f>決算書!L8/1000</f>
        <v>0</v>
      </c>
      <c r="AA35" s="1074"/>
      <c r="AB35" s="1079">
        <f>決算書!K8/1000</f>
        <v>0</v>
      </c>
      <c r="AC35" s="1080"/>
    </row>
    <row r="36" spans="2:29" ht="15.45" customHeight="1">
      <c r="F36" s="1028" t="s">
        <v>361</v>
      </c>
      <c r="G36" s="1028"/>
      <c r="H36" s="1028"/>
      <c r="J36" s="1020" t="s">
        <v>378</v>
      </c>
      <c r="K36" s="1020"/>
      <c r="L36" s="1021"/>
      <c r="M36" s="1022" t="s">
        <v>358</v>
      </c>
      <c r="N36" s="1015"/>
      <c r="O36" s="1023"/>
      <c r="P36" s="1014" t="s">
        <v>359</v>
      </c>
      <c r="Q36" s="1015"/>
      <c r="R36" s="1015"/>
      <c r="U36" s="1044"/>
      <c r="V36" s="1045"/>
      <c r="W36" s="1045"/>
      <c r="X36" s="1014"/>
      <c r="Y36" s="1074"/>
      <c r="Z36" s="1073"/>
      <c r="AA36" s="1074"/>
      <c r="AB36" s="1079"/>
      <c r="AC36" s="1080"/>
    </row>
    <row r="37" spans="2:29" ht="15.45" customHeight="1">
      <c r="F37" s="1028"/>
      <c r="G37" s="1028"/>
      <c r="H37" s="1028"/>
      <c r="J37" s="1020"/>
      <c r="K37" s="1020"/>
      <c r="L37" s="1021"/>
      <c r="M37" s="1022"/>
      <c r="N37" s="1015"/>
      <c r="O37" s="1023"/>
      <c r="P37" s="1014"/>
      <c r="Q37" s="1015"/>
      <c r="R37" s="1015"/>
      <c r="U37" s="1067" t="s">
        <v>379</v>
      </c>
      <c r="V37" s="1068"/>
      <c r="W37" s="1068"/>
      <c r="X37" s="1014">
        <f>Z37-AB37</f>
        <v>0</v>
      </c>
      <c r="Y37" s="1074"/>
      <c r="Z37" s="1073">
        <f>決算書!L19/1000</f>
        <v>0</v>
      </c>
      <c r="AA37" s="1074"/>
      <c r="AB37" s="1079">
        <f>決算書!K19/1000</f>
        <v>0</v>
      </c>
      <c r="AC37" s="1080"/>
    </row>
    <row r="38" spans="2:29" ht="15.45" customHeight="1">
      <c r="F38" s="1012">
        <f>J38</f>
        <v>0</v>
      </c>
      <c r="G38" s="1012"/>
      <c r="H38" s="1012"/>
      <c r="J38" s="1012">
        <f>M38-P38</f>
        <v>0</v>
      </c>
      <c r="K38" s="1012"/>
      <c r="L38" s="1013"/>
      <c r="M38" s="1016">
        <f>決算書!$G$35/1000</f>
        <v>0</v>
      </c>
      <c r="N38" s="1017"/>
      <c r="O38" s="1018"/>
      <c r="P38" s="1026">
        <f>決算書!$F$35/1000</f>
        <v>0</v>
      </c>
      <c r="Q38" s="1017"/>
      <c r="R38" s="1017"/>
      <c r="U38" s="1067"/>
      <c r="V38" s="1068"/>
      <c r="W38" s="1068"/>
      <c r="X38" s="1014"/>
      <c r="Y38" s="1074"/>
      <c r="Z38" s="1073"/>
      <c r="AA38" s="1074"/>
      <c r="AB38" s="1079"/>
      <c r="AC38" s="1080"/>
    </row>
    <row r="39" spans="2:29" ht="17.25" customHeight="1">
      <c r="F39" s="1012"/>
      <c r="G39" s="1012"/>
      <c r="H39" s="1012"/>
      <c r="J39" s="1012"/>
      <c r="K39" s="1012"/>
      <c r="L39" s="1013"/>
      <c r="M39" s="1019"/>
      <c r="N39" s="1017"/>
      <c r="O39" s="1018"/>
      <c r="P39" s="1027"/>
      <c r="Q39" s="1017"/>
      <c r="R39" s="1017"/>
      <c r="U39" s="1044" t="s">
        <v>380</v>
      </c>
      <c r="V39" s="1045"/>
      <c r="W39" s="1045"/>
      <c r="X39" s="1014">
        <f>Z39-AB39</f>
        <v>0</v>
      </c>
      <c r="Y39" s="1074"/>
      <c r="Z39" s="1073">
        <f>決算書!L24/1000</f>
        <v>0</v>
      </c>
      <c r="AA39" s="1074"/>
      <c r="AB39" s="1079">
        <f>決算書!K24/1000</f>
        <v>0</v>
      </c>
      <c r="AC39" s="1080"/>
    </row>
    <row r="40" spans="2:29" ht="15.45" customHeight="1">
      <c r="U40" s="1046"/>
      <c r="V40" s="1047"/>
      <c r="W40" s="1047"/>
      <c r="X40" s="1084"/>
      <c r="Y40" s="1076"/>
      <c r="Z40" s="1075"/>
      <c r="AA40" s="1076"/>
      <c r="AB40" s="1082"/>
      <c r="AC40" s="1083"/>
    </row>
    <row r="41" spans="2:29" ht="15.45" customHeight="1">
      <c r="U41" s="1069"/>
      <c r="V41" s="1069"/>
      <c r="W41" s="1069"/>
      <c r="X41" s="1069"/>
      <c r="Y41" s="1070"/>
      <c r="Z41" s="1070"/>
      <c r="AA41" s="1069"/>
      <c r="AB41" s="1070"/>
      <c r="AC41" s="1070"/>
    </row>
    <row r="42" spans="2:29" ht="15.45" customHeight="1">
      <c r="U42" s="1069"/>
      <c r="V42" s="1069"/>
      <c r="W42" s="1069"/>
      <c r="X42" s="1070"/>
      <c r="Y42" s="1070"/>
      <c r="Z42" s="1070"/>
      <c r="AA42" s="1070"/>
      <c r="AB42" s="1070"/>
      <c r="AC42" s="1070"/>
    </row>
    <row r="44" spans="2:29" ht="15.45" customHeight="1">
      <c r="B44" s="1032" t="s">
        <v>381</v>
      </c>
      <c r="C44" s="1032"/>
      <c r="D44" s="1032"/>
      <c r="E44" s="1032"/>
      <c r="F44" s="1032"/>
      <c r="G44" s="1032"/>
      <c r="H44" s="1032"/>
      <c r="I44" s="1033" t="s">
        <v>382</v>
      </c>
      <c r="J44" s="1033"/>
      <c r="K44" s="1033"/>
      <c r="L44" s="1033"/>
      <c r="M44" s="1033"/>
      <c r="N44" s="1033"/>
      <c r="O44" s="1033"/>
      <c r="P44" s="1034" t="s">
        <v>383</v>
      </c>
      <c r="Q44" s="1034"/>
      <c r="R44" s="1034"/>
      <c r="S44" s="1034"/>
      <c r="T44" s="1034"/>
      <c r="U44" s="1034"/>
      <c r="V44" s="1034"/>
      <c r="W44" s="1035" t="s">
        <v>384</v>
      </c>
      <c r="X44" s="1035"/>
      <c r="Y44" s="1035"/>
      <c r="Z44" s="1035"/>
      <c r="AA44" s="1035"/>
      <c r="AB44" s="1035"/>
      <c r="AC44" s="1035"/>
    </row>
    <row r="45" spans="2:29" ht="15.45" customHeight="1">
      <c r="B45" s="1032"/>
      <c r="C45" s="1032"/>
      <c r="D45" s="1032"/>
      <c r="E45" s="1032"/>
      <c r="F45" s="1032"/>
      <c r="G45" s="1032"/>
      <c r="H45" s="1032"/>
      <c r="I45" s="1033"/>
      <c r="J45" s="1033"/>
      <c r="K45" s="1033"/>
      <c r="L45" s="1033"/>
      <c r="M45" s="1033"/>
      <c r="N45" s="1033"/>
      <c r="O45" s="1033"/>
      <c r="P45" s="1034"/>
      <c r="Q45" s="1034"/>
      <c r="R45" s="1034"/>
      <c r="S45" s="1034"/>
      <c r="T45" s="1034"/>
      <c r="U45" s="1034"/>
      <c r="V45" s="1034"/>
      <c r="W45" s="1035"/>
      <c r="X45" s="1035"/>
      <c r="Y45" s="1035"/>
      <c r="Z45" s="1035"/>
      <c r="AA45" s="1035"/>
      <c r="AB45" s="1035"/>
      <c r="AC45" s="1035"/>
    </row>
    <row r="46" spans="2:29" ht="15.45" customHeight="1">
      <c r="B46" s="1036" t="s">
        <v>385</v>
      </c>
      <c r="C46" s="1037"/>
      <c r="D46" s="1037"/>
      <c r="E46" s="1037"/>
      <c r="F46" s="1037"/>
      <c r="G46" s="1037"/>
      <c r="H46" s="1038"/>
      <c r="I46" s="1036" t="str" cm="1">
        <f t="array" ref="I46">_xlfn.IFS(J5+J11+J17&gt;0,I52,J5+J11+J17&lt;0,I53,J5+J11+J17=0,I54)</f>
        <v>現預金以外の資産は増減がないので、現預金も増減しませんでした</v>
      </c>
      <c r="J46" s="1037"/>
      <c r="K46" s="1037"/>
      <c r="L46" s="1037"/>
      <c r="M46" s="1037"/>
      <c r="N46" s="1037"/>
      <c r="O46" s="1038"/>
      <c r="P46" s="1036" t="str" cm="1">
        <f t="array" ref="P46">_xlfn.IFS(J25+J31&gt;0,P52,J25+J31&lt;0,P53,J25+J31=0,P54)</f>
        <v>負債は増減がないので、現預金も増減しませんでした</v>
      </c>
      <c r="Q46" s="1037"/>
      <c r="R46" s="1037"/>
      <c r="S46" s="1037"/>
      <c r="T46" s="1037"/>
      <c r="U46" s="1037"/>
      <c r="V46" s="1038"/>
      <c r="W46" s="1036" t="str" cm="1">
        <f t="array" ref="W46">_xlfn.IFS(J38&gt;0,W52,J38&lt;0,W53,J38=0,W54)</f>
        <v>純資産は増減がないので、現預金も増減しませんでした</v>
      </c>
      <c r="X46" s="1037"/>
      <c r="Y46" s="1037"/>
      <c r="Z46" s="1037"/>
      <c r="AA46" s="1037"/>
      <c r="AB46" s="1037"/>
      <c r="AC46" s="1038"/>
    </row>
    <row r="47" spans="2:29" ht="15.45" customHeight="1">
      <c r="B47" s="1039"/>
      <c r="C47" s="1009"/>
      <c r="D47" s="1009"/>
      <c r="E47" s="1009"/>
      <c r="F47" s="1009"/>
      <c r="G47" s="1009"/>
      <c r="H47" s="1040"/>
      <c r="I47" s="1039"/>
      <c r="J47" s="1009"/>
      <c r="K47" s="1009"/>
      <c r="L47" s="1009"/>
      <c r="M47" s="1009"/>
      <c r="N47" s="1009"/>
      <c r="O47" s="1040"/>
      <c r="P47" s="1039"/>
      <c r="Q47" s="1009"/>
      <c r="R47" s="1009"/>
      <c r="S47" s="1009"/>
      <c r="T47" s="1009"/>
      <c r="U47" s="1009"/>
      <c r="V47" s="1040"/>
      <c r="W47" s="1039"/>
      <c r="X47" s="1009"/>
      <c r="Y47" s="1009"/>
      <c r="Z47" s="1009"/>
      <c r="AA47" s="1009"/>
      <c r="AB47" s="1009"/>
      <c r="AC47" s="1040"/>
    </row>
    <row r="48" spans="2:29" ht="15.45" customHeight="1">
      <c r="B48" s="1039"/>
      <c r="C48" s="1009"/>
      <c r="D48" s="1009"/>
      <c r="E48" s="1009"/>
      <c r="F48" s="1009"/>
      <c r="G48" s="1009"/>
      <c r="H48" s="1040"/>
      <c r="I48" s="1039"/>
      <c r="J48" s="1009"/>
      <c r="K48" s="1009"/>
      <c r="L48" s="1009"/>
      <c r="M48" s="1009"/>
      <c r="N48" s="1009"/>
      <c r="O48" s="1040"/>
      <c r="P48" s="1039"/>
      <c r="Q48" s="1009"/>
      <c r="R48" s="1009"/>
      <c r="S48" s="1009"/>
      <c r="T48" s="1009"/>
      <c r="U48" s="1009"/>
      <c r="V48" s="1040"/>
      <c r="W48" s="1039"/>
      <c r="X48" s="1009"/>
      <c r="Y48" s="1009"/>
      <c r="Z48" s="1009"/>
      <c r="AA48" s="1009"/>
      <c r="AB48" s="1009"/>
      <c r="AC48" s="1040"/>
    </row>
    <row r="49" spans="2:36" ht="15.45" customHeight="1">
      <c r="B49" s="1041"/>
      <c r="C49" s="1042"/>
      <c r="D49" s="1042"/>
      <c r="E49" s="1042"/>
      <c r="F49" s="1042"/>
      <c r="G49" s="1042"/>
      <c r="H49" s="1043"/>
      <c r="I49" s="1041"/>
      <c r="J49" s="1042"/>
      <c r="K49" s="1042"/>
      <c r="L49" s="1042"/>
      <c r="M49" s="1042"/>
      <c r="N49" s="1042"/>
      <c r="O49" s="1043"/>
      <c r="P49" s="1041"/>
      <c r="Q49" s="1042"/>
      <c r="R49" s="1042"/>
      <c r="S49" s="1042"/>
      <c r="T49" s="1042"/>
      <c r="U49" s="1042"/>
      <c r="V49" s="1043"/>
      <c r="W49" s="1041"/>
      <c r="X49" s="1042"/>
      <c r="Y49" s="1042"/>
      <c r="Z49" s="1042"/>
      <c r="AA49" s="1042"/>
      <c r="AB49" s="1042"/>
      <c r="AC49" s="1043"/>
    </row>
    <row r="50" spans="2:36" ht="15.45" customHeight="1">
      <c r="U50" s="49"/>
      <c r="V50" s="49"/>
      <c r="W50" s="49"/>
    </row>
    <row r="51" spans="2:36" ht="15.45" customHeight="1">
      <c r="B51" s="50" t="s">
        <v>386</v>
      </c>
      <c r="F51" s="49"/>
      <c r="G51" s="49"/>
      <c r="H51" s="49"/>
      <c r="I51" s="50" t="s">
        <v>386</v>
      </c>
      <c r="J51" s="49"/>
      <c r="K51" s="49"/>
      <c r="L51" s="49"/>
      <c r="P51" s="50" t="s">
        <v>386</v>
      </c>
      <c r="U51" s="49"/>
      <c r="V51" s="49"/>
      <c r="W51" s="50" t="s">
        <v>386</v>
      </c>
    </row>
    <row r="52" spans="2:36" ht="15.45" customHeight="1">
      <c r="B52" s="1009" t="s">
        <v>387</v>
      </c>
      <c r="C52" s="1009"/>
      <c r="D52" s="1009"/>
      <c r="E52" s="1009"/>
      <c r="F52" s="1009"/>
      <c r="G52" s="1009"/>
      <c r="H52" s="1009"/>
      <c r="I52" s="1009" t="s">
        <v>388</v>
      </c>
      <c r="J52" s="1009"/>
      <c r="K52" s="1009"/>
      <c r="L52" s="1009"/>
      <c r="M52" s="1009"/>
      <c r="N52" s="1009"/>
      <c r="O52" s="1009"/>
      <c r="P52" s="1009" t="s">
        <v>389</v>
      </c>
      <c r="Q52" s="1009"/>
      <c r="R52" s="1009"/>
      <c r="S52" s="1009"/>
      <c r="T52" s="1009"/>
      <c r="U52" s="1009"/>
      <c r="V52" s="1009"/>
      <c r="W52" s="1009" t="s">
        <v>390</v>
      </c>
      <c r="X52" s="1009"/>
      <c r="Y52" s="1009"/>
      <c r="Z52" s="1009"/>
      <c r="AA52" s="1009"/>
      <c r="AB52" s="1009"/>
      <c r="AC52" s="1009"/>
      <c r="AE52" s="1028" t="s">
        <v>391</v>
      </c>
      <c r="AF52" s="1028"/>
      <c r="AG52" s="1031"/>
      <c r="AH52" s="1028"/>
      <c r="AI52" s="1028"/>
      <c r="AJ52" s="1031"/>
    </row>
    <row r="53" spans="2:36" ht="15.45" customHeight="1">
      <c r="B53" s="1009" t="s">
        <v>392</v>
      </c>
      <c r="C53" s="1009"/>
      <c r="D53" s="1009"/>
      <c r="E53" s="1009"/>
      <c r="F53" s="1009"/>
      <c r="G53" s="1009"/>
      <c r="H53" s="1009"/>
      <c r="I53" s="1009" t="s">
        <v>393</v>
      </c>
      <c r="J53" s="1009"/>
      <c r="K53" s="1009"/>
      <c r="L53" s="1009"/>
      <c r="M53" s="1009"/>
      <c r="N53" s="1009"/>
      <c r="O53" s="1009"/>
      <c r="P53" s="1009" t="s">
        <v>394</v>
      </c>
      <c r="Q53" s="1009"/>
      <c r="R53" s="1009"/>
      <c r="S53" s="1009"/>
      <c r="T53" s="1009"/>
      <c r="U53" s="1009"/>
      <c r="V53" s="1009"/>
      <c r="W53" s="1009" t="s">
        <v>395</v>
      </c>
      <c r="X53" s="1009"/>
      <c r="Y53" s="1009"/>
      <c r="Z53" s="1009"/>
      <c r="AA53" s="1009"/>
      <c r="AB53" s="1009"/>
      <c r="AC53" s="1009"/>
      <c r="AE53" s="1028"/>
      <c r="AF53" s="1028"/>
      <c r="AG53" s="1031"/>
      <c r="AH53" s="1028"/>
      <c r="AI53" s="1028"/>
      <c r="AJ53" s="1031"/>
    </row>
    <row r="54" spans="2:36" ht="15.45" customHeight="1">
      <c r="B54" s="1009"/>
      <c r="C54" s="1009"/>
      <c r="D54" s="1009"/>
      <c r="E54" s="1009"/>
      <c r="F54" s="1009"/>
      <c r="G54" s="1009"/>
      <c r="H54" s="49"/>
      <c r="I54" s="1009" t="s">
        <v>396</v>
      </c>
      <c r="J54" s="1009"/>
      <c r="K54" s="1009"/>
      <c r="L54" s="1009"/>
      <c r="M54" s="1009"/>
      <c r="N54" s="1009"/>
      <c r="P54" s="1009" t="s">
        <v>397</v>
      </c>
      <c r="Q54" s="1009"/>
      <c r="R54" s="1009"/>
      <c r="S54" s="1009"/>
      <c r="T54" s="1009"/>
      <c r="U54" s="1009"/>
      <c r="V54" s="49"/>
      <c r="W54" s="1011" t="s">
        <v>398</v>
      </c>
      <c r="X54" s="1011"/>
      <c r="Y54" s="1011"/>
      <c r="Z54" s="1011"/>
      <c r="AA54" s="1011"/>
      <c r="AB54" s="1011"/>
      <c r="AE54" s="1012">
        <f>$A$5-$AH$54</f>
        <v>0</v>
      </c>
      <c r="AF54" s="1012"/>
      <c r="AG54" s="1013"/>
      <c r="AH54" s="1012">
        <f>SUM($F$3:$H$39)</f>
        <v>0</v>
      </c>
      <c r="AI54" s="1012"/>
      <c r="AJ54" s="1013"/>
    </row>
    <row r="55" spans="2:36" ht="15.45" customHeight="1">
      <c r="J55" s="49"/>
      <c r="K55" s="49"/>
      <c r="M55" s="50"/>
      <c r="N55" s="50"/>
      <c r="O55" s="50"/>
      <c r="S55" s="50"/>
      <c r="T55" s="50"/>
      <c r="AE55" s="1012"/>
      <c r="AF55" s="1012"/>
      <c r="AG55" s="1013"/>
      <c r="AH55" s="1012"/>
      <c r="AI55" s="1012"/>
      <c r="AJ55" s="1013"/>
    </row>
    <row r="56" spans="2:36" ht="15.45" customHeight="1">
      <c r="I56" s="1010" t="s">
        <v>399</v>
      </c>
      <c r="J56" s="1010"/>
      <c r="K56" s="1010"/>
      <c r="L56" s="1010"/>
      <c r="M56" s="1010"/>
      <c r="N56" s="1010"/>
      <c r="O56" s="50"/>
      <c r="P56" s="1010" t="s">
        <v>400</v>
      </c>
      <c r="Q56" s="1010"/>
      <c r="R56" s="1010"/>
      <c r="S56" s="1010"/>
      <c r="T56" s="1010"/>
      <c r="U56" s="1010"/>
      <c r="W56" s="49" t="s">
        <v>401</v>
      </c>
      <c r="X56" s="195"/>
      <c r="Y56" s="195"/>
      <c r="Z56" s="195"/>
      <c r="AA56" s="195"/>
      <c r="AB56" s="195"/>
      <c r="AE56" s="1012" t="s">
        <v>402</v>
      </c>
      <c r="AF56" s="1012"/>
      <c r="AG56" s="1013"/>
      <c r="AH56" s="50"/>
      <c r="AI56" s="50"/>
      <c r="AJ56" s="50"/>
    </row>
    <row r="57" spans="2:36" ht="15.45" customHeight="1">
      <c r="I57" s="1010" t="s">
        <v>403</v>
      </c>
      <c r="J57" s="1010"/>
      <c r="K57" s="1010"/>
      <c r="L57" s="1010"/>
      <c r="M57" s="1010"/>
      <c r="N57" s="1010"/>
      <c r="O57" s="50"/>
      <c r="P57" s="1010" t="s">
        <v>404</v>
      </c>
      <c r="Q57" s="1010"/>
      <c r="R57" s="1010"/>
      <c r="S57" s="1010"/>
      <c r="T57" s="1010"/>
      <c r="U57" s="1010"/>
      <c r="W57" s="49" t="s">
        <v>405</v>
      </c>
      <c r="X57" s="195"/>
      <c r="Y57" s="195"/>
      <c r="Z57" s="195"/>
      <c r="AA57" s="195"/>
      <c r="AB57" s="195"/>
      <c r="AE57" s="1012"/>
      <c r="AF57" s="1012"/>
      <c r="AG57" s="1013"/>
      <c r="AH57" s="50"/>
      <c r="AI57" s="50"/>
      <c r="AJ57" s="50"/>
    </row>
    <row r="58" spans="2:36" ht="15.45" customHeight="1">
      <c r="I58" s="1010" t="s">
        <v>406</v>
      </c>
      <c r="J58" s="1010"/>
      <c r="K58" s="1010"/>
      <c r="L58" s="1010"/>
      <c r="M58" s="1010"/>
      <c r="N58" s="1010"/>
      <c r="O58" s="50"/>
      <c r="P58" s="1010" t="s">
        <v>407</v>
      </c>
      <c r="Q58" s="1010"/>
      <c r="R58" s="1010"/>
      <c r="S58" s="1010"/>
      <c r="T58" s="1010"/>
      <c r="U58" s="1010"/>
      <c r="W58" s="49" t="s">
        <v>408</v>
      </c>
      <c r="X58" s="195"/>
      <c r="Y58" s="195"/>
      <c r="Z58" s="195"/>
      <c r="AA58" s="195"/>
      <c r="AB58" s="195"/>
    </row>
    <row r="60" spans="2:36" ht="15.45" customHeight="1">
      <c r="B60" s="49" t="s">
        <v>409</v>
      </c>
      <c r="F60" s="49"/>
      <c r="G60" s="49"/>
      <c r="H60" s="49"/>
      <c r="J60" s="49"/>
      <c r="K60" s="49"/>
      <c r="L60" s="49"/>
      <c r="U60" s="49"/>
      <c r="V60" s="49"/>
      <c r="W60" s="49"/>
    </row>
    <row r="61" spans="2:36" ht="15.45" customHeight="1">
      <c r="B61" s="1015" t="s">
        <v>410</v>
      </c>
      <c r="C61" s="1015"/>
      <c r="D61" s="1015"/>
      <c r="E61" s="1015"/>
      <c r="F61" s="1015"/>
      <c r="G61" s="1015"/>
      <c r="H61" s="1015"/>
      <c r="I61" s="1015" t="s">
        <v>382</v>
      </c>
      <c r="J61" s="1015"/>
      <c r="K61" s="1015"/>
      <c r="L61" s="1015"/>
      <c r="M61" s="1015"/>
      <c r="N61" s="1015"/>
      <c r="O61" s="1015"/>
      <c r="P61" s="1015" t="s">
        <v>383</v>
      </c>
      <c r="Q61" s="1015"/>
      <c r="R61" s="1015"/>
      <c r="S61" s="1015"/>
      <c r="T61" s="1015"/>
      <c r="U61" s="1015"/>
      <c r="V61" s="1015"/>
      <c r="W61" s="1015" t="s">
        <v>384</v>
      </c>
      <c r="X61" s="1015"/>
      <c r="Y61" s="1015"/>
      <c r="Z61" s="1015"/>
      <c r="AA61" s="1015"/>
      <c r="AB61" s="1015"/>
      <c r="AC61" s="1015"/>
    </row>
    <row r="62" spans="2:36" ht="15.45" customHeight="1">
      <c r="B62" s="1015"/>
      <c r="C62" s="1015"/>
      <c r="D62" s="1015"/>
      <c r="E62" s="1015"/>
      <c r="F62" s="1015"/>
      <c r="G62" s="1015"/>
      <c r="H62" s="1015"/>
      <c r="I62" s="1015"/>
      <c r="J62" s="1015"/>
      <c r="K62" s="1015"/>
      <c r="L62" s="1015"/>
      <c r="M62" s="1015"/>
      <c r="N62" s="1015"/>
      <c r="O62" s="1015"/>
      <c r="P62" s="1015"/>
      <c r="Q62" s="1015"/>
      <c r="R62" s="1015"/>
      <c r="S62" s="1015"/>
      <c r="T62" s="1015"/>
      <c r="U62" s="1015"/>
      <c r="V62" s="1015"/>
      <c r="W62" s="1015"/>
      <c r="X62" s="1015"/>
      <c r="Y62" s="1015"/>
      <c r="Z62" s="1015"/>
      <c r="AA62" s="1015"/>
      <c r="AB62" s="1015"/>
      <c r="AC62" s="1015"/>
    </row>
    <row r="63" spans="2:36" ht="15.45" customHeight="1">
      <c r="B63" s="1036" t="s">
        <v>411</v>
      </c>
      <c r="C63" s="1037"/>
      <c r="D63" s="1037"/>
      <c r="E63" s="1037"/>
      <c r="F63" s="1037"/>
      <c r="G63" s="1037"/>
      <c r="H63" s="1038"/>
      <c r="I63" s="1036" t="s">
        <v>412</v>
      </c>
      <c r="J63" s="1037"/>
      <c r="K63" s="1037"/>
      <c r="L63" s="1037"/>
      <c r="M63" s="1037"/>
      <c r="N63" s="1037"/>
      <c r="O63" s="1038"/>
      <c r="P63" s="1036" t="s">
        <v>413</v>
      </c>
      <c r="Q63" s="1037"/>
      <c r="R63" s="1037"/>
      <c r="S63" s="1037"/>
      <c r="T63" s="1037"/>
      <c r="U63" s="1037"/>
      <c r="V63" s="1038"/>
      <c r="W63" s="1036" t="s">
        <v>414</v>
      </c>
      <c r="X63" s="1037"/>
      <c r="Y63" s="1037"/>
      <c r="Z63" s="1037"/>
      <c r="AA63" s="1037"/>
      <c r="AB63" s="1037"/>
      <c r="AC63" s="1038"/>
    </row>
    <row r="64" spans="2:36" ht="15.45" customHeight="1">
      <c r="B64" s="1039"/>
      <c r="C64" s="1009"/>
      <c r="D64" s="1009"/>
      <c r="E64" s="1009"/>
      <c r="F64" s="1009"/>
      <c r="G64" s="1009"/>
      <c r="H64" s="1040"/>
      <c r="I64" s="1039"/>
      <c r="J64" s="1009"/>
      <c r="K64" s="1009"/>
      <c r="L64" s="1009"/>
      <c r="M64" s="1009"/>
      <c r="N64" s="1009"/>
      <c r="O64" s="1040"/>
      <c r="P64" s="1039"/>
      <c r="Q64" s="1009"/>
      <c r="R64" s="1009"/>
      <c r="S64" s="1009"/>
      <c r="T64" s="1009"/>
      <c r="U64" s="1009"/>
      <c r="V64" s="1040"/>
      <c r="W64" s="1039"/>
      <c r="X64" s="1009"/>
      <c r="Y64" s="1009"/>
      <c r="Z64" s="1009"/>
      <c r="AA64" s="1009"/>
      <c r="AB64" s="1009"/>
      <c r="AC64" s="1040"/>
    </row>
    <row r="65" spans="2:29" ht="15.45" customHeight="1">
      <c r="B65" s="1039"/>
      <c r="C65" s="1009"/>
      <c r="D65" s="1009"/>
      <c r="E65" s="1009"/>
      <c r="F65" s="1009"/>
      <c r="G65" s="1009"/>
      <c r="H65" s="1040"/>
      <c r="I65" s="1039"/>
      <c r="J65" s="1009"/>
      <c r="K65" s="1009"/>
      <c r="L65" s="1009"/>
      <c r="M65" s="1009"/>
      <c r="N65" s="1009"/>
      <c r="O65" s="1040"/>
      <c r="P65" s="1039"/>
      <c r="Q65" s="1009"/>
      <c r="R65" s="1009"/>
      <c r="S65" s="1009"/>
      <c r="T65" s="1009"/>
      <c r="U65" s="1009"/>
      <c r="V65" s="1040"/>
      <c r="W65" s="1039"/>
      <c r="X65" s="1009"/>
      <c r="Y65" s="1009"/>
      <c r="Z65" s="1009"/>
      <c r="AA65" s="1009"/>
      <c r="AB65" s="1009"/>
      <c r="AC65" s="1040"/>
    </row>
    <row r="66" spans="2:29" ht="15.45" customHeight="1">
      <c r="B66" s="1041"/>
      <c r="C66" s="1042"/>
      <c r="D66" s="1042"/>
      <c r="E66" s="1042"/>
      <c r="F66" s="1042"/>
      <c r="G66" s="1042"/>
      <c r="H66" s="1043"/>
      <c r="I66" s="1041"/>
      <c r="J66" s="1042"/>
      <c r="K66" s="1042"/>
      <c r="L66" s="1042"/>
      <c r="M66" s="1042"/>
      <c r="N66" s="1042"/>
      <c r="O66" s="1043"/>
      <c r="P66" s="1041"/>
      <c r="Q66" s="1042"/>
      <c r="R66" s="1042"/>
      <c r="S66" s="1042"/>
      <c r="T66" s="1042"/>
      <c r="U66" s="1042"/>
      <c r="V66" s="1043"/>
      <c r="W66" s="1041"/>
      <c r="X66" s="1042"/>
      <c r="Y66" s="1042"/>
      <c r="Z66" s="1042"/>
      <c r="AA66" s="1042"/>
      <c r="AB66" s="1042"/>
      <c r="AC66" s="1043"/>
    </row>
    <row r="67" spans="2:29" ht="15.45" customHeight="1">
      <c r="B67" s="1036" t="s">
        <v>415</v>
      </c>
      <c r="C67" s="1037"/>
      <c r="D67" s="1037"/>
      <c r="E67" s="1037"/>
      <c r="F67" s="1037"/>
      <c r="G67" s="1037"/>
      <c r="H67" s="1038"/>
      <c r="I67" s="1036" t="s">
        <v>416</v>
      </c>
      <c r="J67" s="1037"/>
      <c r="K67" s="1037"/>
      <c r="L67" s="1037"/>
      <c r="M67" s="1037"/>
      <c r="N67" s="1037"/>
      <c r="O67" s="1038"/>
      <c r="P67" s="1036" t="s">
        <v>417</v>
      </c>
      <c r="Q67" s="1037"/>
      <c r="R67" s="1037"/>
      <c r="S67" s="1037"/>
      <c r="T67" s="1037"/>
      <c r="U67" s="1037"/>
      <c r="V67" s="1038"/>
      <c r="W67" s="1036" t="s">
        <v>418</v>
      </c>
      <c r="X67" s="1037"/>
      <c r="Y67" s="1037"/>
      <c r="Z67" s="1037"/>
      <c r="AA67" s="1037"/>
      <c r="AB67" s="1037"/>
      <c r="AC67" s="1038"/>
    </row>
    <row r="68" spans="2:29" ht="15.45" customHeight="1">
      <c r="B68" s="1039"/>
      <c r="C68" s="1009"/>
      <c r="D68" s="1009"/>
      <c r="E68" s="1009"/>
      <c r="F68" s="1009"/>
      <c r="G68" s="1009"/>
      <c r="H68" s="1040"/>
      <c r="I68" s="1039"/>
      <c r="J68" s="1009"/>
      <c r="K68" s="1009"/>
      <c r="L68" s="1009"/>
      <c r="M68" s="1009"/>
      <c r="N68" s="1009"/>
      <c r="O68" s="1040"/>
      <c r="P68" s="1039"/>
      <c r="Q68" s="1009"/>
      <c r="R68" s="1009"/>
      <c r="S68" s="1009"/>
      <c r="T68" s="1009"/>
      <c r="U68" s="1009"/>
      <c r="V68" s="1040"/>
      <c r="W68" s="1039"/>
      <c r="X68" s="1009"/>
      <c r="Y68" s="1009"/>
      <c r="Z68" s="1009"/>
      <c r="AA68" s="1009"/>
      <c r="AB68" s="1009"/>
      <c r="AC68" s="1040"/>
    </row>
    <row r="69" spans="2:29" ht="15.45" customHeight="1">
      <c r="B69" s="1039"/>
      <c r="C69" s="1009"/>
      <c r="D69" s="1009"/>
      <c r="E69" s="1009"/>
      <c r="F69" s="1009"/>
      <c r="G69" s="1009"/>
      <c r="H69" s="1040"/>
      <c r="I69" s="1039"/>
      <c r="J69" s="1009"/>
      <c r="K69" s="1009"/>
      <c r="L69" s="1009"/>
      <c r="M69" s="1009"/>
      <c r="N69" s="1009"/>
      <c r="O69" s="1040"/>
      <c r="P69" s="1039"/>
      <c r="Q69" s="1009"/>
      <c r="R69" s="1009"/>
      <c r="S69" s="1009"/>
      <c r="T69" s="1009"/>
      <c r="U69" s="1009"/>
      <c r="V69" s="1040"/>
      <c r="W69" s="1039"/>
      <c r="X69" s="1009"/>
      <c r="Y69" s="1009"/>
      <c r="Z69" s="1009"/>
      <c r="AA69" s="1009"/>
      <c r="AB69" s="1009"/>
      <c r="AC69" s="1040"/>
    </row>
    <row r="70" spans="2:29" ht="15.45" customHeight="1">
      <c r="B70" s="1041"/>
      <c r="C70" s="1042"/>
      <c r="D70" s="1042"/>
      <c r="E70" s="1042"/>
      <c r="F70" s="1042"/>
      <c r="G70" s="1042"/>
      <c r="H70" s="1043"/>
      <c r="I70" s="1041"/>
      <c r="J70" s="1042"/>
      <c r="K70" s="1042"/>
      <c r="L70" s="1042"/>
      <c r="M70" s="1042"/>
      <c r="N70" s="1042"/>
      <c r="O70" s="1043"/>
      <c r="P70" s="1041"/>
      <c r="Q70" s="1042"/>
      <c r="R70" s="1042"/>
      <c r="S70" s="1042"/>
      <c r="T70" s="1042"/>
      <c r="U70" s="1042"/>
      <c r="V70" s="1043"/>
      <c r="W70" s="1041"/>
      <c r="X70" s="1042"/>
      <c r="Y70" s="1042"/>
      <c r="Z70" s="1042"/>
      <c r="AA70" s="1042"/>
      <c r="AB70" s="1042"/>
      <c r="AC70" s="1043"/>
    </row>
    <row r="71" spans="2:29" ht="15.45" customHeight="1">
      <c r="G71" s="49"/>
      <c r="H71" s="49"/>
      <c r="J71" s="49"/>
      <c r="K71" s="49"/>
      <c r="L71" s="49"/>
    </row>
    <row r="72" spans="2:29" ht="15.45" customHeight="1">
      <c r="G72" s="49"/>
      <c r="H72" s="49"/>
      <c r="J72" s="49"/>
      <c r="K72" s="49"/>
      <c r="L72" s="49"/>
    </row>
    <row r="73" spans="2:29" ht="15.45" customHeight="1">
      <c r="G73" s="49"/>
      <c r="H73" s="49"/>
      <c r="J73" s="49"/>
      <c r="K73" s="49"/>
      <c r="L73" s="49"/>
    </row>
    <row r="74" spans="2:29" ht="15.45" customHeight="1">
      <c r="G74" s="49"/>
      <c r="H74" s="49"/>
      <c r="J74" s="49"/>
      <c r="K74" s="49"/>
      <c r="L74" s="49"/>
    </row>
    <row r="75" spans="2:29" ht="15.45" customHeight="1">
      <c r="G75" s="49"/>
      <c r="H75" s="49"/>
      <c r="J75" s="49"/>
      <c r="K75" s="49"/>
      <c r="L75" s="49"/>
    </row>
    <row r="76" spans="2:29" ht="15.45" customHeight="1">
      <c r="G76" s="49"/>
      <c r="H76" s="49"/>
      <c r="J76" s="49"/>
      <c r="K76" s="49"/>
      <c r="L76" s="49"/>
    </row>
    <row r="77" spans="2:29" ht="15.45" customHeight="1">
      <c r="G77" s="49"/>
      <c r="H77" s="49"/>
      <c r="J77" s="49"/>
      <c r="K77" s="49"/>
      <c r="L77" s="49"/>
    </row>
    <row r="78" spans="2:29" ht="15.45" customHeight="1">
      <c r="G78" s="49"/>
      <c r="H78" s="49"/>
      <c r="J78" s="49"/>
      <c r="K78" s="49"/>
      <c r="L78" s="49"/>
    </row>
    <row r="79" spans="2:29" ht="15.45" customHeight="1">
      <c r="G79" s="49"/>
      <c r="H79" s="49"/>
      <c r="J79" s="49"/>
      <c r="K79" s="49"/>
      <c r="L79" s="49"/>
    </row>
    <row r="80" spans="2:29" ht="15.45" customHeight="1">
      <c r="G80" s="49"/>
      <c r="H80" s="49"/>
      <c r="J80" s="49"/>
      <c r="K80" s="49"/>
      <c r="L80" s="49"/>
    </row>
    <row r="81" spans="7:12" ht="15.45" customHeight="1">
      <c r="G81" s="49"/>
      <c r="H81" s="49"/>
      <c r="J81" s="49"/>
      <c r="K81" s="49"/>
      <c r="L81" s="49"/>
    </row>
    <row r="82" spans="7:12" ht="15.45" customHeight="1">
      <c r="G82" s="49"/>
      <c r="H82" s="49"/>
      <c r="J82" s="49"/>
      <c r="K82" s="49"/>
      <c r="L82" s="49"/>
    </row>
    <row r="83" spans="7:12" ht="15.45" customHeight="1">
      <c r="G83" s="49"/>
      <c r="H83" s="49"/>
      <c r="J83" s="49"/>
      <c r="K83" s="49"/>
      <c r="L83" s="49"/>
    </row>
    <row r="84" spans="7:12" ht="15.45" customHeight="1">
      <c r="G84" s="49"/>
      <c r="H84" s="49"/>
      <c r="J84" s="49"/>
      <c r="K84" s="49"/>
      <c r="L84" s="49"/>
    </row>
    <row r="85" spans="7:12" ht="15.45" customHeight="1">
      <c r="G85" s="49"/>
      <c r="H85" s="49"/>
      <c r="J85" s="49"/>
      <c r="K85" s="49"/>
      <c r="L85" s="49"/>
    </row>
    <row r="86" spans="7:12" ht="15.45" customHeight="1">
      <c r="G86" s="49"/>
      <c r="H86" s="49"/>
      <c r="J86" s="49"/>
      <c r="K86" s="49"/>
      <c r="L86" s="49"/>
    </row>
  </sheetData>
  <sheetProtection algorithmName="SHA-512" hashValue="BHJxKHBY9wV4UNunsF0jiKe5vYrc6qTTpKRXZ09N2uEDAJHCwAxErINuZAilKq8lhKTdUlqa9GgiGVjSk4GBkg==" saltValue="XmvFWkB6uk9i0OeIC6Tsdg==" spinCount="100000" sheet="1" objects="1" scenarios="1" formatCells="0" formatColumns="0" formatRows="0"/>
  <mergeCells count="160">
    <mergeCell ref="B67:H70"/>
    <mergeCell ref="I67:O70"/>
    <mergeCell ref="P67:V70"/>
    <mergeCell ref="W67:AC70"/>
    <mergeCell ref="U41:W42"/>
    <mergeCell ref="X41:Z42"/>
    <mergeCell ref="AA41:AC42"/>
    <mergeCell ref="Z31:AA32"/>
    <mergeCell ref="Z33:AA34"/>
    <mergeCell ref="Z35:AA36"/>
    <mergeCell ref="Z37:AA38"/>
    <mergeCell ref="Z39:AA40"/>
    <mergeCell ref="AB31:AC32"/>
    <mergeCell ref="X31:Y32"/>
    <mergeCell ref="AB33:AC34"/>
    <mergeCell ref="X33:Y34"/>
    <mergeCell ref="AB35:AC36"/>
    <mergeCell ref="X35:Y36"/>
    <mergeCell ref="AB37:AC38"/>
    <mergeCell ref="X37:Y38"/>
    <mergeCell ref="AB39:AC40"/>
    <mergeCell ref="X39:Y40"/>
    <mergeCell ref="P61:V62"/>
    <mergeCell ref="W61:AC62"/>
    <mergeCell ref="B63:H66"/>
    <mergeCell ref="I63:O66"/>
    <mergeCell ref="P63:V66"/>
    <mergeCell ref="W63:AC66"/>
    <mergeCell ref="U8:W9"/>
    <mergeCell ref="X8:Z9"/>
    <mergeCell ref="AA8:AC9"/>
    <mergeCell ref="AA27:AC28"/>
    <mergeCell ref="AA21:AC22"/>
    <mergeCell ref="U21:W22"/>
    <mergeCell ref="X21:Z22"/>
    <mergeCell ref="B61:H62"/>
    <mergeCell ref="I61:O62"/>
    <mergeCell ref="AA17:AC18"/>
    <mergeCell ref="AA12:AC13"/>
    <mergeCell ref="U12:W13"/>
    <mergeCell ref="U17:W18"/>
    <mergeCell ref="X17:Z18"/>
    <mergeCell ref="U31:W32"/>
    <mergeCell ref="U33:W34"/>
    <mergeCell ref="U35:W36"/>
    <mergeCell ref="U37:W38"/>
    <mergeCell ref="A17:C18"/>
    <mergeCell ref="F17:H18"/>
    <mergeCell ref="J5:L6"/>
    <mergeCell ref="M5:O6"/>
    <mergeCell ref="P5:R6"/>
    <mergeCell ref="U4:W5"/>
    <mergeCell ref="X4:Z5"/>
    <mergeCell ref="AA4:AC5"/>
    <mergeCell ref="A3:C4"/>
    <mergeCell ref="F3:H4"/>
    <mergeCell ref="J3:L4"/>
    <mergeCell ref="M3:O4"/>
    <mergeCell ref="P3:R4"/>
    <mergeCell ref="U2:W3"/>
    <mergeCell ref="U6:W7"/>
    <mergeCell ref="X6:Z7"/>
    <mergeCell ref="AA6:AC7"/>
    <mergeCell ref="X2:Z3"/>
    <mergeCell ref="AA2:AC3"/>
    <mergeCell ref="E1:I2"/>
    <mergeCell ref="A1:D2"/>
    <mergeCell ref="A5:C6"/>
    <mergeCell ref="F5:H6"/>
    <mergeCell ref="J17:L18"/>
    <mergeCell ref="M17:O18"/>
    <mergeCell ref="P17:R18"/>
    <mergeCell ref="A15:C16"/>
    <mergeCell ref="F15:H16"/>
    <mergeCell ref="J15:L16"/>
    <mergeCell ref="M15:O16"/>
    <mergeCell ref="P15:R16"/>
    <mergeCell ref="A11:C12"/>
    <mergeCell ref="F11:H12"/>
    <mergeCell ref="J11:L12"/>
    <mergeCell ref="M11:O12"/>
    <mergeCell ref="P11:R12"/>
    <mergeCell ref="U10:W11"/>
    <mergeCell ref="X10:Z11"/>
    <mergeCell ref="AA10:AC11"/>
    <mergeCell ref="X12:Z13"/>
    <mergeCell ref="A9:C10"/>
    <mergeCell ref="F9:H10"/>
    <mergeCell ref="J9:L10"/>
    <mergeCell ref="M9:O10"/>
    <mergeCell ref="P9:R10"/>
    <mergeCell ref="AA23:AC24"/>
    <mergeCell ref="F23:H24"/>
    <mergeCell ref="J23:L24"/>
    <mergeCell ref="M23:O24"/>
    <mergeCell ref="P23:R24"/>
    <mergeCell ref="M20:O20"/>
    <mergeCell ref="P20:R20"/>
    <mergeCell ref="U19:W20"/>
    <mergeCell ref="X19:Z20"/>
    <mergeCell ref="AA19:AC20"/>
    <mergeCell ref="U23:W24"/>
    <mergeCell ref="X23:Z24"/>
    <mergeCell ref="AA25:AC26"/>
    <mergeCell ref="F29:H30"/>
    <mergeCell ref="J29:L30"/>
    <mergeCell ref="M29:O30"/>
    <mergeCell ref="AE56:AG57"/>
    <mergeCell ref="AE52:AG53"/>
    <mergeCell ref="AH52:AJ53"/>
    <mergeCell ref="AE54:AG55"/>
    <mergeCell ref="AH54:AJ55"/>
    <mergeCell ref="B44:H45"/>
    <mergeCell ref="F38:H39"/>
    <mergeCell ref="J38:L39"/>
    <mergeCell ref="M38:O39"/>
    <mergeCell ref="P38:R39"/>
    <mergeCell ref="I44:O45"/>
    <mergeCell ref="P44:V45"/>
    <mergeCell ref="W44:AC45"/>
    <mergeCell ref="B46:H49"/>
    <mergeCell ref="I46:O49"/>
    <mergeCell ref="P46:V49"/>
    <mergeCell ref="W46:AC49"/>
    <mergeCell ref="F25:H26"/>
    <mergeCell ref="J25:L26"/>
    <mergeCell ref="U39:W40"/>
    <mergeCell ref="F31:H32"/>
    <mergeCell ref="J31:L32"/>
    <mergeCell ref="P29:R30"/>
    <mergeCell ref="U27:W28"/>
    <mergeCell ref="X27:Z28"/>
    <mergeCell ref="J36:L37"/>
    <mergeCell ref="M36:O37"/>
    <mergeCell ref="P36:R37"/>
    <mergeCell ref="U25:W26"/>
    <mergeCell ref="X25:Z26"/>
    <mergeCell ref="M25:O26"/>
    <mergeCell ref="P25:R26"/>
    <mergeCell ref="M31:O32"/>
    <mergeCell ref="P31:R32"/>
    <mergeCell ref="F36:H37"/>
    <mergeCell ref="W52:AC52"/>
    <mergeCell ref="W53:AC53"/>
    <mergeCell ref="W54:AB54"/>
    <mergeCell ref="P52:V52"/>
    <mergeCell ref="P53:V53"/>
    <mergeCell ref="P54:U54"/>
    <mergeCell ref="P56:U56"/>
    <mergeCell ref="P57:U57"/>
    <mergeCell ref="P58:U58"/>
    <mergeCell ref="I52:O52"/>
    <mergeCell ref="I53:O53"/>
    <mergeCell ref="I54:N54"/>
    <mergeCell ref="I56:N56"/>
    <mergeCell ref="I57:N57"/>
    <mergeCell ref="I58:N58"/>
    <mergeCell ref="B52:H52"/>
    <mergeCell ref="B53:H53"/>
    <mergeCell ref="B54:G54"/>
  </mergeCells>
  <phoneticPr fontId="3"/>
  <printOptions horizontalCentered="1" verticalCentered="1"/>
  <pageMargins left="0.39370078740157483" right="0.39370078740157483" top="0.39370078740157483" bottom="0.39370078740157483" header="0.19685039370078741" footer="0.11811023622047245"/>
  <pageSetup paperSize="8" scale="6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5" tint="0.59999389629810485"/>
  </sheetPr>
  <dimension ref="A1:AB35"/>
  <sheetViews>
    <sheetView showZeros="0" view="pageBreakPreview" topLeftCell="A13" zoomScale="70" zoomScaleNormal="30" zoomScaleSheetLayoutView="70" workbookViewId="0">
      <selection activeCell="C23" sqref="C23:H25"/>
    </sheetView>
  </sheetViews>
  <sheetFormatPr defaultColWidth="11" defaultRowHeight="35.85" customHeight="1"/>
  <cols>
    <col min="1" max="1" width="11.09765625" style="5" customWidth="1"/>
    <col min="2" max="3" width="11.09765625" style="4" customWidth="1"/>
    <col min="4" max="4" width="11.09765625" style="5" customWidth="1"/>
    <col min="5" max="6" width="11.09765625" style="4" customWidth="1"/>
    <col min="7" max="7" width="11.09765625" style="2" customWidth="1"/>
    <col min="8" max="8" width="11.09765625" style="3" customWidth="1"/>
    <col min="9" max="9" width="4.59765625" style="2" customWidth="1"/>
    <col min="10" max="10" width="11.09765625" style="4" customWidth="1"/>
    <col min="11" max="12" width="11.09765625" style="5" customWidth="1"/>
    <col min="13" max="16" width="11.09765625" style="4" customWidth="1"/>
    <col min="17" max="17" width="11.09765625" style="2" customWidth="1"/>
    <col min="18" max="18" width="11" style="3"/>
    <col min="19" max="20" width="11" style="1"/>
    <col min="21" max="21" width="12.3984375" style="1" bestFit="1" customWidth="1"/>
    <col min="22" max="16384" width="11" style="1"/>
  </cols>
  <sheetData>
    <row r="1" spans="1:28" s="56" customFormat="1" ht="35.85" customHeight="1">
      <c r="A1" s="1060" t="s">
        <v>419</v>
      </c>
      <c r="B1" s="1060"/>
      <c r="C1" s="1060"/>
      <c r="D1" s="1060"/>
      <c r="E1" s="1060"/>
      <c r="F1" s="1060"/>
      <c r="G1" s="1060"/>
      <c r="H1" s="1060"/>
      <c r="I1" s="1060"/>
      <c r="J1" s="1060"/>
      <c r="K1" s="1060"/>
      <c r="L1" s="1060"/>
      <c r="M1" s="1060"/>
      <c r="N1" s="1060"/>
      <c r="O1" s="1060"/>
      <c r="P1" s="1060"/>
      <c r="Q1" s="1060"/>
      <c r="R1" s="83"/>
    </row>
    <row r="2" spans="1:28" ht="35.85" customHeight="1" thickBot="1">
      <c r="A2" s="1126"/>
      <c r="B2" s="1126"/>
      <c r="C2" s="1126"/>
      <c r="D2" s="1126"/>
      <c r="E2" s="1126"/>
      <c r="F2" s="1126"/>
      <c r="G2" s="1126"/>
      <c r="H2" s="1126"/>
      <c r="I2" s="1126"/>
      <c r="J2" s="1126"/>
      <c r="K2" s="1126"/>
      <c r="L2" s="1126"/>
      <c r="M2" s="1126"/>
      <c r="N2" s="1126"/>
      <c r="O2" s="1126"/>
      <c r="P2" s="1126"/>
      <c r="Q2" s="1126"/>
    </row>
    <row r="3" spans="1:28" ht="35.85" customHeight="1">
      <c r="A3" s="1148" t="s">
        <v>420</v>
      </c>
      <c r="B3" s="1149"/>
      <c r="C3" s="1152" t="s">
        <v>421</v>
      </c>
      <c r="D3" s="1152"/>
      <c r="E3" s="1152"/>
      <c r="F3" s="1152"/>
      <c r="G3" s="1088" t="s">
        <v>422</v>
      </c>
      <c r="H3" s="1153"/>
      <c r="I3" s="1"/>
      <c r="S3" s="157"/>
      <c r="T3" s="157" t="s">
        <v>423</v>
      </c>
      <c r="U3" s="157" t="s">
        <v>424</v>
      </c>
      <c r="V3" s="157" t="s">
        <v>425</v>
      </c>
      <c r="W3" s="157" t="s">
        <v>426</v>
      </c>
    </row>
    <row r="4" spans="1:28" ht="35.85" customHeight="1" thickBot="1">
      <c r="A4" s="1150"/>
      <c r="B4" s="1151"/>
      <c r="C4" s="1154" t="s">
        <v>201</v>
      </c>
      <c r="D4" s="1154"/>
      <c r="E4" s="1154" t="s">
        <v>202</v>
      </c>
      <c r="F4" s="1154"/>
      <c r="G4" s="134" t="s">
        <v>201</v>
      </c>
      <c r="H4" s="135" t="s">
        <v>202</v>
      </c>
      <c r="I4" s="1"/>
      <c r="S4" s="157" t="s">
        <v>201</v>
      </c>
      <c r="T4" s="144">
        <f>C8</f>
        <v>0</v>
      </c>
      <c r="U4" s="144">
        <f>C7</f>
        <v>0</v>
      </c>
      <c r="V4" s="144">
        <f>C6</f>
        <v>0</v>
      </c>
      <c r="W4" s="144">
        <f>C5</f>
        <v>0</v>
      </c>
    </row>
    <row r="5" spans="1:28" ht="35.85" customHeight="1" thickTop="1">
      <c r="A5" s="1173" t="s">
        <v>426</v>
      </c>
      <c r="B5" s="1174"/>
      <c r="C5" s="1174">
        <f>決算書!K3</f>
        <v>0</v>
      </c>
      <c r="D5" s="1174"/>
      <c r="E5" s="1174">
        <f>決算書!L3</f>
        <v>0</v>
      </c>
      <c r="F5" s="1174"/>
      <c r="G5" s="136"/>
      <c r="H5" s="137"/>
      <c r="I5" s="1"/>
      <c r="S5" s="157" t="s">
        <v>202</v>
      </c>
      <c r="T5" s="144">
        <f>E8</f>
        <v>0</v>
      </c>
      <c r="U5" s="144">
        <f>E7</f>
        <v>0</v>
      </c>
      <c r="V5" s="144">
        <f>E6</f>
        <v>0</v>
      </c>
      <c r="W5" s="144">
        <f>E5</f>
        <v>0</v>
      </c>
    </row>
    <row r="6" spans="1:28" ht="35.85" customHeight="1">
      <c r="A6" s="1175" t="s">
        <v>427</v>
      </c>
      <c r="B6" s="1176"/>
      <c r="C6" s="1176">
        <f>決算書!K8</f>
        <v>0</v>
      </c>
      <c r="D6" s="1176"/>
      <c r="E6" s="1176">
        <f>決算書!L8</f>
        <v>0</v>
      </c>
      <c r="F6" s="1176"/>
      <c r="G6" s="138" t="e">
        <f>C6/C5</f>
        <v>#DIV/0!</v>
      </c>
      <c r="H6" s="139" t="e">
        <f>E6/$E$5</f>
        <v>#DIV/0!</v>
      </c>
      <c r="I6" s="1"/>
    </row>
    <row r="7" spans="1:28" ht="35.85" customHeight="1" thickBot="1">
      <c r="A7" s="1143" t="s">
        <v>424</v>
      </c>
      <c r="B7" s="1144"/>
      <c r="C7" s="1144">
        <f>決算書!K11</f>
        <v>0</v>
      </c>
      <c r="D7" s="1144"/>
      <c r="E7" s="1144">
        <f>決算書!L11</f>
        <v>0</v>
      </c>
      <c r="F7" s="1144"/>
      <c r="G7" s="140" t="e">
        <f>C7/C5</f>
        <v>#DIV/0!</v>
      </c>
      <c r="H7" s="141" t="e">
        <f>E7/$E$5</f>
        <v>#DIV/0!</v>
      </c>
      <c r="I7" s="1"/>
    </row>
    <row r="8" spans="1:28" ht="35.85" customHeight="1">
      <c r="A8" s="1143" t="s">
        <v>423</v>
      </c>
      <c r="B8" s="1144"/>
      <c r="C8" s="1144">
        <f>決算書!K19</f>
        <v>0</v>
      </c>
      <c r="D8" s="1144"/>
      <c r="E8" s="1144">
        <f>決算書!L19</f>
        <v>0</v>
      </c>
      <c r="F8" s="1144"/>
      <c r="G8" s="140" t="e">
        <f>C8/C5</f>
        <v>#DIV/0!</v>
      </c>
      <c r="H8" s="141" t="e">
        <f>E8/$E$5</f>
        <v>#DIV/0!</v>
      </c>
      <c r="I8" s="1"/>
      <c r="S8" s="1141" t="s">
        <v>428</v>
      </c>
      <c r="T8" s="1142"/>
      <c r="U8" s="1139" t="s">
        <v>429</v>
      </c>
      <c r="V8" s="1140"/>
      <c r="W8" s="1139" t="s">
        <v>64</v>
      </c>
      <c r="X8" s="1140"/>
      <c r="Y8" s="4"/>
      <c r="Z8" s="4"/>
      <c r="AA8" s="5"/>
      <c r="AB8" s="5"/>
    </row>
    <row r="9" spans="1:28" ht="35.85" customHeight="1">
      <c r="A9" s="1143" t="s">
        <v>430</v>
      </c>
      <c r="B9" s="1144"/>
      <c r="C9" s="1144">
        <f>決算書!K22</f>
        <v>0</v>
      </c>
      <c r="D9" s="1144"/>
      <c r="E9" s="1144">
        <f>決算書!L22</f>
        <v>0</v>
      </c>
      <c r="F9" s="1144"/>
      <c r="G9" s="140" t="e">
        <f>C9/C5</f>
        <v>#DIV/0!</v>
      </c>
      <c r="H9" s="141" t="e">
        <f>E9/$E$5</f>
        <v>#DIV/0!</v>
      </c>
      <c r="I9" s="1"/>
      <c r="S9" s="957" t="s">
        <v>201</v>
      </c>
      <c r="T9" s="929"/>
      <c r="U9" s="1147" t="e">
        <f>C24*L23+C25*L24</f>
        <v>#DIV/0!</v>
      </c>
      <c r="V9" s="1113"/>
      <c r="W9" s="1147">
        <f>決算書!K$8</f>
        <v>0</v>
      </c>
      <c r="X9" s="1113"/>
    </row>
    <row r="10" spans="1:28" ht="35.85" customHeight="1" thickBot="1">
      <c r="A10" s="1145" t="s">
        <v>431</v>
      </c>
      <c r="B10" s="1146"/>
      <c r="C10" s="1146">
        <f>決算書!K24</f>
        <v>0</v>
      </c>
      <c r="D10" s="1146"/>
      <c r="E10" s="1146">
        <f>決算書!L24</f>
        <v>0</v>
      </c>
      <c r="F10" s="1146"/>
      <c r="G10" s="142" t="e">
        <f>C10/C5</f>
        <v>#DIV/0!</v>
      </c>
      <c r="H10" s="143" t="e">
        <f>E10/$E$5</f>
        <v>#DIV/0!</v>
      </c>
      <c r="I10" s="1"/>
      <c r="S10" s="1124" t="s">
        <v>202</v>
      </c>
      <c r="T10" s="1125"/>
      <c r="U10" s="1116" t="e">
        <f>E24*L23+E25*L24</f>
        <v>#DIV/0!</v>
      </c>
      <c r="V10" s="1117"/>
      <c r="W10" s="1116">
        <f>決算書!L$8</f>
        <v>0</v>
      </c>
      <c r="X10" s="1117"/>
    </row>
    <row r="11" spans="1:28" s="66" customFormat="1" ht="35.85" customHeight="1">
      <c r="R11" s="65"/>
    </row>
    <row r="12" spans="1:28" ht="35.85" customHeight="1" thickBot="1">
      <c r="A12" s="1126" t="s">
        <v>432</v>
      </c>
      <c r="B12" s="1126"/>
      <c r="C12" s="1126"/>
      <c r="D12" s="1126"/>
      <c r="E12" s="1126"/>
      <c r="F12" s="1126"/>
      <c r="G12" s="1126"/>
      <c r="H12" s="1126"/>
      <c r="I12" s="1126"/>
      <c r="J12" s="1126"/>
      <c r="K12" s="1126"/>
      <c r="L12" s="1126"/>
      <c r="M12" s="1126"/>
      <c r="N12" s="1126"/>
      <c r="O12" s="1126"/>
      <c r="P12" s="1126"/>
      <c r="Q12" s="1126"/>
    </row>
    <row r="13" spans="1:28" ht="35.85" customHeight="1">
      <c r="A13" s="1086" t="s">
        <v>433</v>
      </c>
      <c r="B13" s="1087"/>
      <c r="C13" s="1088" t="s">
        <v>434</v>
      </c>
      <c r="D13" s="1088"/>
      <c r="E13" s="1090" t="s">
        <v>435</v>
      </c>
      <c r="F13" s="926"/>
      <c r="G13" s="926"/>
      <c r="H13" s="1091"/>
      <c r="I13" s="1"/>
      <c r="J13" s="1"/>
      <c r="K13" s="1"/>
      <c r="L13" s="1"/>
      <c r="M13" s="1"/>
      <c r="N13" s="1"/>
      <c r="O13" s="1"/>
      <c r="P13" s="1"/>
      <c r="Q13" s="1"/>
      <c r="R13" s="1"/>
      <c r="S13" s="928" t="s">
        <v>436</v>
      </c>
      <c r="T13" s="929"/>
      <c r="U13" s="156" t="s">
        <v>201</v>
      </c>
      <c r="V13" s="156" t="s">
        <v>202</v>
      </c>
      <c r="W13" s="145" t="s">
        <v>437</v>
      </c>
    </row>
    <row r="14" spans="1:28" s="55" customFormat="1" ht="35.85" customHeight="1">
      <c r="A14" s="61" t="s">
        <v>201</v>
      </c>
      <c r="B14" s="57" t="s">
        <v>202</v>
      </c>
      <c r="C14" s="1089"/>
      <c r="D14" s="1089"/>
      <c r="E14" s="928" t="s">
        <v>201</v>
      </c>
      <c r="F14" s="1166"/>
      <c r="G14" s="928" t="s">
        <v>202</v>
      </c>
      <c r="H14" s="1159"/>
      <c r="S14" s="952" t="s">
        <v>438</v>
      </c>
      <c r="T14" s="952"/>
      <c r="U14" s="161" t="e">
        <f>E16</f>
        <v>#DIV/0!</v>
      </c>
      <c r="V14" s="161" t="e">
        <f>G16</f>
        <v>#DIV/0!</v>
      </c>
      <c r="W14" s="37">
        <v>0.6</v>
      </c>
    </row>
    <row r="15" spans="1:28" s="55" customFormat="1" ht="35.85" customHeight="1">
      <c r="A15" s="62">
        <f>決算書!K$8</f>
        <v>0</v>
      </c>
      <c r="B15" s="58">
        <f>決算書!L$8</f>
        <v>0</v>
      </c>
      <c r="C15" s="1169" t="s">
        <v>439</v>
      </c>
      <c r="D15" s="1169"/>
      <c r="E15" s="1160"/>
      <c r="F15" s="1167"/>
      <c r="G15" s="1160"/>
      <c r="H15" s="1161"/>
      <c r="S15" s="952" t="s">
        <v>440</v>
      </c>
      <c r="T15" s="952"/>
      <c r="U15" s="60" t="e">
        <f>E17</f>
        <v>#DIV/0!</v>
      </c>
      <c r="V15" s="60" t="e">
        <f>G17</f>
        <v>#DIV/0!</v>
      </c>
      <c r="W15" s="37">
        <v>0.05</v>
      </c>
    </row>
    <row r="16" spans="1:28" ht="35.85" customHeight="1">
      <c r="A16" s="62">
        <f>決算書!K$30</f>
        <v>0</v>
      </c>
      <c r="B16" s="58">
        <f>決算書!L$30</f>
        <v>0</v>
      </c>
      <c r="C16" s="1170" t="s">
        <v>438</v>
      </c>
      <c r="D16" s="1170"/>
      <c r="E16" s="1131" t="e">
        <f>A16/A$15</f>
        <v>#DIV/0!</v>
      </c>
      <c r="F16" s="1132"/>
      <c r="G16" s="1131" t="e">
        <f>B16/B$15</f>
        <v>#DIV/0!</v>
      </c>
      <c r="H16" s="1162"/>
      <c r="I16" s="1"/>
      <c r="J16" s="1"/>
      <c r="K16" s="1"/>
      <c r="L16" s="1"/>
      <c r="M16" s="1"/>
      <c r="N16" s="1"/>
      <c r="O16" s="1"/>
      <c r="P16" s="1"/>
      <c r="Q16" s="1"/>
      <c r="R16" s="1"/>
      <c r="S16" s="952" t="s">
        <v>441</v>
      </c>
      <c r="T16" s="952"/>
      <c r="U16" s="60" t="e">
        <f>E18</f>
        <v>#DIV/0!</v>
      </c>
      <c r="V16" s="60" t="e">
        <f>G18</f>
        <v>#DIV/0!</v>
      </c>
      <c r="W16" s="37">
        <v>0.2</v>
      </c>
    </row>
    <row r="17" spans="1:23" ht="35.85" customHeight="1">
      <c r="A17" s="62">
        <f>決算書!K$31</f>
        <v>0</v>
      </c>
      <c r="B17" s="58">
        <f>決算書!L$31</f>
        <v>0</v>
      </c>
      <c r="C17" s="1171" t="s">
        <v>440</v>
      </c>
      <c r="D17" s="1171"/>
      <c r="E17" s="59" t="e">
        <f>A17/A$15</f>
        <v>#DIV/0!</v>
      </c>
      <c r="F17" s="1129" t="e">
        <f>E17+E18</f>
        <v>#DIV/0!</v>
      </c>
      <c r="G17" s="59" t="e">
        <f>B17/B$15</f>
        <v>#DIV/0!</v>
      </c>
      <c r="H17" s="1163" t="e">
        <f>G17+G18</f>
        <v>#DIV/0!</v>
      </c>
      <c r="I17" s="1"/>
      <c r="J17" s="1"/>
      <c r="K17" s="1"/>
      <c r="L17" s="1"/>
      <c r="M17" s="1"/>
      <c r="N17" s="1"/>
      <c r="O17" s="1"/>
      <c r="P17" s="1"/>
      <c r="Q17" s="1"/>
      <c r="R17" s="1"/>
      <c r="S17" s="952" t="s">
        <v>442</v>
      </c>
      <c r="T17" s="952"/>
      <c r="U17" s="161" t="e">
        <f>E19</f>
        <v>#DIV/0!</v>
      </c>
      <c r="V17" s="161" t="e">
        <f>G19</f>
        <v>#DIV/0!</v>
      </c>
      <c r="W17" s="37">
        <v>0.05</v>
      </c>
    </row>
    <row r="18" spans="1:23" ht="35.85" customHeight="1">
      <c r="A18" s="62">
        <f>決算書!K$32</f>
        <v>0</v>
      </c>
      <c r="B18" s="58">
        <f>決算書!L$32</f>
        <v>0</v>
      </c>
      <c r="C18" s="1172" t="s">
        <v>441</v>
      </c>
      <c r="D18" s="1172"/>
      <c r="E18" s="59" t="e">
        <f>A18/A$15</f>
        <v>#DIV/0!</v>
      </c>
      <c r="F18" s="1130"/>
      <c r="G18" s="59" t="e">
        <f>B18/B$15</f>
        <v>#DIV/0!</v>
      </c>
      <c r="H18" s="1164"/>
      <c r="I18" s="1"/>
      <c r="J18" s="1089" t="s">
        <v>443</v>
      </c>
      <c r="K18" s="1089"/>
      <c r="L18" s="1089"/>
      <c r="M18" s="1089"/>
      <c r="N18" s="1089"/>
      <c r="O18" s="1089"/>
      <c r="P18" s="1089"/>
      <c r="Q18" s="1089"/>
      <c r="R18" s="1"/>
      <c r="S18" s="952" t="s">
        <v>444</v>
      </c>
      <c r="T18" s="952"/>
      <c r="U18" s="161" t="e">
        <f>E20</f>
        <v>#DIV/0!</v>
      </c>
      <c r="V18" s="161" t="e">
        <f>G20</f>
        <v>#DIV/0!</v>
      </c>
      <c r="W18" s="37">
        <f>100%-SUM(W14:W17)</f>
        <v>9.9999999999999867E-2</v>
      </c>
    </row>
    <row r="19" spans="1:23" ht="35.85" customHeight="1">
      <c r="A19" s="62">
        <f>決算書!K$33</f>
        <v>0</v>
      </c>
      <c r="B19" s="58">
        <f>決算書!L$33</f>
        <v>0</v>
      </c>
      <c r="C19" s="1085" t="s">
        <v>442</v>
      </c>
      <c r="D19" s="1085"/>
      <c r="E19" s="1131" t="e">
        <f>A19/A$15</f>
        <v>#DIV/0!</v>
      </c>
      <c r="F19" s="1132"/>
      <c r="G19" s="1131" t="e">
        <f>B19/B$15</f>
        <v>#DIV/0!</v>
      </c>
      <c r="H19" s="1162"/>
      <c r="I19" s="1"/>
      <c r="J19" s="1133" t="s">
        <v>523</v>
      </c>
      <c r="K19" s="1133"/>
      <c r="L19" s="1133"/>
      <c r="M19" s="1133"/>
      <c r="N19" s="1133"/>
      <c r="O19" s="1133"/>
      <c r="P19" s="1133"/>
      <c r="Q19" s="1133"/>
      <c r="R19" s="1"/>
    </row>
    <row r="20" spans="1:23" ht="35.85" customHeight="1" thickBot="1">
      <c r="A20" s="63">
        <f>決算書!K$11</f>
        <v>0</v>
      </c>
      <c r="B20" s="64">
        <f>決算書!L11</f>
        <v>0</v>
      </c>
      <c r="C20" s="1168" t="s">
        <v>424</v>
      </c>
      <c r="D20" s="1168"/>
      <c r="E20" s="1157" t="e">
        <f>A20/A$15</f>
        <v>#DIV/0!</v>
      </c>
      <c r="F20" s="1158"/>
      <c r="G20" s="1157" t="e">
        <f>B20/B$15</f>
        <v>#DIV/0!</v>
      </c>
      <c r="H20" s="1165"/>
      <c r="I20" s="1"/>
      <c r="J20" s="1133"/>
      <c r="K20" s="1133"/>
      <c r="L20" s="1133"/>
      <c r="M20" s="1133"/>
      <c r="N20" s="1133"/>
      <c r="O20" s="1133"/>
      <c r="P20" s="1133"/>
      <c r="Q20" s="1133"/>
      <c r="R20" s="1"/>
      <c r="T20" s="5"/>
      <c r="U20" s="4"/>
      <c r="V20" s="4"/>
      <c r="W20" s="5"/>
    </row>
    <row r="21" spans="1:23" s="55" customFormat="1" ht="35.85" customHeight="1" thickBot="1">
      <c r="A21" s="53"/>
      <c r="B21" s="53"/>
      <c r="C21" s="54"/>
      <c r="D21" s="54"/>
      <c r="J21"/>
      <c r="K21"/>
      <c r="L21"/>
      <c r="M21"/>
      <c r="N21"/>
      <c r="O21"/>
      <c r="P21"/>
      <c r="Q21"/>
      <c r="S21" s="1"/>
    </row>
    <row r="22" spans="1:23" ht="35.85" customHeight="1">
      <c r="A22" s="1111" t="s">
        <v>445</v>
      </c>
      <c r="B22" s="1110"/>
      <c r="C22" s="1108" t="s">
        <v>201</v>
      </c>
      <c r="D22" s="1110"/>
      <c r="E22" s="1108" t="s">
        <v>202</v>
      </c>
      <c r="F22" s="1110"/>
      <c r="G22" s="1108" t="s">
        <v>229</v>
      </c>
      <c r="H22" s="1109"/>
      <c r="J22" s="1141" t="s">
        <v>446</v>
      </c>
      <c r="K22" s="1142"/>
      <c r="L22" s="159" t="s">
        <v>447</v>
      </c>
      <c r="M22" s="160" t="s">
        <v>448</v>
      </c>
      <c r="N22" s="1141" t="s">
        <v>449</v>
      </c>
      <c r="O22" s="1142"/>
      <c r="P22" s="159" t="s">
        <v>201</v>
      </c>
      <c r="Q22" s="160" t="s">
        <v>202</v>
      </c>
    </row>
    <row r="23" spans="1:23" ht="35.85" customHeight="1">
      <c r="A23" s="1112" t="s">
        <v>450</v>
      </c>
      <c r="B23" s="1113"/>
      <c r="C23" s="1147">
        <f>決算書!K$3</f>
        <v>0</v>
      </c>
      <c r="D23" s="1113"/>
      <c r="E23" s="1147">
        <f>決算書!L$3</f>
        <v>0</v>
      </c>
      <c r="F23" s="1113"/>
      <c r="G23" s="1147">
        <f>E23-C23</f>
        <v>0</v>
      </c>
      <c r="H23" s="1177"/>
      <c r="J23" s="1114" t="s">
        <v>451</v>
      </c>
      <c r="K23" s="1115"/>
      <c r="L23" s="35">
        <v>1</v>
      </c>
      <c r="M23" s="48">
        <v>0</v>
      </c>
      <c r="N23" s="1114" t="s">
        <v>452</v>
      </c>
      <c r="O23" s="1115"/>
      <c r="P23" s="52">
        <f>L23</f>
        <v>1</v>
      </c>
      <c r="Q23" s="67">
        <f>L23</f>
        <v>1</v>
      </c>
    </row>
    <row r="24" spans="1:23" ht="35.85" customHeight="1">
      <c r="A24" s="1112" t="s">
        <v>447</v>
      </c>
      <c r="B24" s="1113"/>
      <c r="C24" s="1178" t="e">
        <f>決算書!K9</f>
        <v>#DIV/0!</v>
      </c>
      <c r="D24" s="1179"/>
      <c r="E24" s="1178" t="e">
        <f>決算書!L9</f>
        <v>#DIV/0!</v>
      </c>
      <c r="F24" s="1179"/>
      <c r="G24" s="1147" t="e">
        <f>E24-C24</f>
        <v>#DIV/0!</v>
      </c>
      <c r="H24" s="1177"/>
      <c r="J24" s="1135"/>
      <c r="K24" s="1135"/>
      <c r="L24" s="1135"/>
      <c r="M24" s="1136"/>
      <c r="N24" s="1114" t="s">
        <v>453</v>
      </c>
      <c r="O24" s="1115"/>
      <c r="P24" s="52" t="e">
        <f>W9/C23</f>
        <v>#DIV/0!</v>
      </c>
      <c r="Q24" s="67" t="e">
        <f>W10/E23</f>
        <v>#DIV/0!</v>
      </c>
    </row>
    <row r="25" spans="1:23" ht="35.85" customHeight="1" thickBot="1">
      <c r="A25" s="1103" t="s">
        <v>454</v>
      </c>
      <c r="B25" s="1104"/>
      <c r="C25" s="1137" t="e">
        <f>C23*C24</f>
        <v>#DIV/0!</v>
      </c>
      <c r="D25" s="1104"/>
      <c r="E25" s="1137" t="e">
        <f>E23*E24</f>
        <v>#DIV/0!</v>
      </c>
      <c r="F25" s="1104"/>
      <c r="G25" s="1137" t="e">
        <f>E25-C25</f>
        <v>#DIV/0!</v>
      </c>
      <c r="H25" s="1138"/>
      <c r="N25" s="1114" t="s">
        <v>455</v>
      </c>
      <c r="O25" s="1115"/>
      <c r="P25" s="126" t="e">
        <f>P24-P23</f>
        <v>#DIV/0!</v>
      </c>
      <c r="Q25" s="127" t="e">
        <f>Q24-Q23</f>
        <v>#DIV/0!</v>
      </c>
    </row>
    <row r="26" spans="1:23" ht="35.85" customHeight="1" thickBot="1">
      <c r="A26" s="1155" t="s">
        <v>456</v>
      </c>
      <c r="B26" s="1155"/>
      <c r="C26" s="129">
        <f>決算書!J26</f>
        <v>400</v>
      </c>
      <c r="D26" s="1156" t="s">
        <v>457</v>
      </c>
      <c r="E26" s="1156"/>
      <c r="F26" s="1"/>
      <c r="G26" s="1"/>
      <c r="H26" s="1"/>
      <c r="N26" s="1127" t="s">
        <v>458</v>
      </c>
      <c r="O26" s="1128"/>
      <c r="P26" s="130" t="e">
        <f>C23*P25</f>
        <v>#DIV/0!</v>
      </c>
      <c r="Q26" s="130" t="e">
        <f>E23*Q25</f>
        <v>#DIV/0!</v>
      </c>
    </row>
    <row r="27" spans="1:23" ht="35.85" customHeight="1" thickBot="1">
      <c r="A27" s="1111"/>
      <c r="B27" s="1110"/>
      <c r="C27" s="1108" t="s">
        <v>201</v>
      </c>
      <c r="D27" s="1110"/>
      <c r="E27" s="1108" t="s">
        <v>202</v>
      </c>
      <c r="F27" s="1110"/>
      <c r="G27" s="1108" t="s">
        <v>229</v>
      </c>
      <c r="H27" s="1109"/>
    </row>
    <row r="28" spans="1:23" ht="35.85" customHeight="1">
      <c r="A28" s="1112" t="s">
        <v>459</v>
      </c>
      <c r="B28" s="1113"/>
      <c r="C28" s="1101" t="e">
        <f>決算書!U6</f>
        <v>#DIV/0!</v>
      </c>
      <c r="D28" s="1134"/>
      <c r="E28" s="1101" t="e">
        <f>決算書!V6</f>
        <v>#DIV/0!</v>
      </c>
      <c r="F28" s="1134"/>
      <c r="G28" s="1101" t="e">
        <f>E28-C28</f>
        <v>#DIV/0!</v>
      </c>
      <c r="H28" s="1102"/>
      <c r="J28" s="1099" t="s">
        <v>460</v>
      </c>
      <c r="K28" s="1118"/>
      <c r="L28" s="1119"/>
      <c r="M28" s="1119"/>
      <c r="N28" s="1119"/>
      <c r="O28" s="1119"/>
      <c r="P28" s="1119"/>
      <c r="Q28" s="1120"/>
    </row>
    <row r="29" spans="1:23" ht="35.85" customHeight="1" thickBot="1">
      <c r="A29" s="1103" t="s">
        <v>461</v>
      </c>
      <c r="B29" s="1104"/>
      <c r="C29" s="1105" t="e">
        <f>決算書!U8</f>
        <v>#DIV/0!</v>
      </c>
      <c r="D29" s="1106"/>
      <c r="E29" s="1105" t="e">
        <f>決算書!V8</f>
        <v>#DIV/0!</v>
      </c>
      <c r="F29" s="1106"/>
      <c r="G29" s="1105" t="e">
        <f>E29-C29</f>
        <v>#DIV/0!</v>
      </c>
      <c r="H29" s="1107"/>
      <c r="J29" s="1100"/>
      <c r="K29" s="1121"/>
      <c r="L29" s="1122"/>
      <c r="M29" s="1122"/>
      <c r="N29" s="1122"/>
      <c r="O29" s="1122"/>
      <c r="P29" s="1122"/>
      <c r="Q29" s="1123"/>
    </row>
    <row r="31" spans="1:23" ht="35.85" customHeight="1">
      <c r="J31" s="928" t="s">
        <v>462</v>
      </c>
      <c r="K31" s="1092"/>
      <c r="L31" s="1092"/>
      <c r="M31" s="1092"/>
      <c r="N31" s="1092"/>
      <c r="O31" s="1092"/>
      <c r="P31" s="1092"/>
      <c r="Q31" s="929"/>
    </row>
    <row r="32" spans="1:23" ht="35.85" customHeight="1">
      <c r="J32" s="1093" t="s">
        <v>463</v>
      </c>
      <c r="K32" s="1094"/>
      <c r="L32" s="1094"/>
      <c r="M32" s="1094"/>
      <c r="N32" s="1094"/>
      <c r="O32" s="1094"/>
      <c r="P32" s="1094"/>
      <c r="Q32" s="1095"/>
    </row>
    <row r="33" spans="10:17" ht="35.85" customHeight="1">
      <c r="J33" s="1096"/>
      <c r="K33" s="1097"/>
      <c r="L33" s="1097"/>
      <c r="M33" s="1097"/>
      <c r="N33" s="1097"/>
      <c r="O33" s="1097"/>
      <c r="P33" s="1097"/>
      <c r="Q33" s="1098"/>
    </row>
    <row r="34" spans="10:17" ht="35.85" customHeight="1">
      <c r="J34" s="1093" t="s">
        <v>464</v>
      </c>
      <c r="K34" s="1094"/>
      <c r="L34" s="1094"/>
      <c r="M34" s="1094"/>
      <c r="N34" s="1094"/>
      <c r="O34" s="1094"/>
      <c r="P34" s="1094"/>
      <c r="Q34" s="1095"/>
    </row>
    <row r="35" spans="10:17" ht="35.85" customHeight="1">
      <c r="J35" s="1096"/>
      <c r="K35" s="1097"/>
      <c r="L35" s="1097"/>
      <c r="M35" s="1097"/>
      <c r="N35" s="1097"/>
      <c r="O35" s="1097"/>
      <c r="P35" s="1097"/>
      <c r="Q35" s="1098"/>
    </row>
  </sheetData>
  <sheetProtection algorithmName="SHA-512" hashValue="/o5FYw722jtwqRak9MGLQX3YhFi7jWd+6/aObIwa0j458fOcUDWypjAQikHswBhhKLWVHMY+euZG4p0kYbafCg==" saltValue="RqlkAzV2PxibsH07l94PCQ==" spinCount="100000" sheet="1" objects="1" scenarios="1" formatCells="0" formatColumns="0" formatRows="0"/>
  <mergeCells count="108">
    <mergeCell ref="G24:H24"/>
    <mergeCell ref="E24:F24"/>
    <mergeCell ref="C24:D24"/>
    <mergeCell ref="N22:O22"/>
    <mergeCell ref="J23:K23"/>
    <mergeCell ref="J22:K22"/>
    <mergeCell ref="G23:H23"/>
    <mergeCell ref="E23:F23"/>
    <mergeCell ref="C23:D23"/>
    <mergeCell ref="G22:H22"/>
    <mergeCell ref="E22:F22"/>
    <mergeCell ref="C22:D22"/>
    <mergeCell ref="A7:B7"/>
    <mergeCell ref="C7:D7"/>
    <mergeCell ref="E7:F7"/>
    <mergeCell ref="A8:B8"/>
    <mergeCell ref="C8:D8"/>
    <mergeCell ref="E8:F8"/>
    <mergeCell ref="A5:B5"/>
    <mergeCell ref="C5:D5"/>
    <mergeCell ref="E5:F5"/>
    <mergeCell ref="A6:B6"/>
    <mergeCell ref="C6:D6"/>
    <mergeCell ref="E6:F6"/>
    <mergeCell ref="A3:B4"/>
    <mergeCell ref="C3:F3"/>
    <mergeCell ref="G3:H3"/>
    <mergeCell ref="C4:D4"/>
    <mergeCell ref="E4:F4"/>
    <mergeCell ref="A1:Q1"/>
    <mergeCell ref="A2:Q2"/>
    <mergeCell ref="A26:B26"/>
    <mergeCell ref="D26:E26"/>
    <mergeCell ref="E20:F20"/>
    <mergeCell ref="G14:H14"/>
    <mergeCell ref="G15:H15"/>
    <mergeCell ref="G16:H16"/>
    <mergeCell ref="H17:H18"/>
    <mergeCell ref="G19:H19"/>
    <mergeCell ref="G20:H20"/>
    <mergeCell ref="E14:F14"/>
    <mergeCell ref="E15:F15"/>
    <mergeCell ref="E16:F16"/>
    <mergeCell ref="C20:D20"/>
    <mergeCell ref="C15:D15"/>
    <mergeCell ref="C16:D16"/>
    <mergeCell ref="C17:D17"/>
    <mergeCell ref="C18:D18"/>
    <mergeCell ref="U8:V8"/>
    <mergeCell ref="W8:X8"/>
    <mergeCell ref="S8:T8"/>
    <mergeCell ref="A9:B9"/>
    <mergeCell ref="C9:D9"/>
    <mergeCell ref="E9:F9"/>
    <mergeCell ref="A10:B10"/>
    <mergeCell ref="C10:D10"/>
    <mergeCell ref="E10:F10"/>
    <mergeCell ref="W9:X9"/>
    <mergeCell ref="U9:V9"/>
    <mergeCell ref="S9:T9"/>
    <mergeCell ref="J34:Q35"/>
    <mergeCell ref="W10:X10"/>
    <mergeCell ref="U10:V10"/>
    <mergeCell ref="K28:Q28"/>
    <mergeCell ref="K29:Q29"/>
    <mergeCell ref="S10:T10"/>
    <mergeCell ref="N25:O25"/>
    <mergeCell ref="A12:Q12"/>
    <mergeCell ref="A25:B25"/>
    <mergeCell ref="N26:O26"/>
    <mergeCell ref="F17:F18"/>
    <mergeCell ref="E19:F19"/>
    <mergeCell ref="J18:Q18"/>
    <mergeCell ref="J19:Q20"/>
    <mergeCell ref="S17:T17"/>
    <mergeCell ref="S18:T18"/>
    <mergeCell ref="S14:T14"/>
    <mergeCell ref="A28:B28"/>
    <mergeCell ref="C28:D28"/>
    <mergeCell ref="E28:F28"/>
    <mergeCell ref="J24:M24"/>
    <mergeCell ref="C25:D25"/>
    <mergeCell ref="E25:F25"/>
    <mergeCell ref="G25:H25"/>
    <mergeCell ref="S15:T15"/>
    <mergeCell ref="S16:T16"/>
    <mergeCell ref="C19:D19"/>
    <mergeCell ref="A13:B13"/>
    <mergeCell ref="C13:D14"/>
    <mergeCell ref="E13:H13"/>
    <mergeCell ref="S13:T13"/>
    <mergeCell ref="J31:Q31"/>
    <mergeCell ref="J32:Q33"/>
    <mergeCell ref="J28:J29"/>
    <mergeCell ref="G28:H28"/>
    <mergeCell ref="A29:B29"/>
    <mergeCell ref="C29:D29"/>
    <mergeCell ref="E29:F29"/>
    <mergeCell ref="G29:H29"/>
    <mergeCell ref="G27:H27"/>
    <mergeCell ref="E27:F27"/>
    <mergeCell ref="C27:D27"/>
    <mergeCell ref="A27:B27"/>
    <mergeCell ref="A23:B23"/>
    <mergeCell ref="A22:B22"/>
    <mergeCell ref="A24:B24"/>
    <mergeCell ref="N24:O24"/>
    <mergeCell ref="N23:O23"/>
  </mergeCells>
  <phoneticPr fontId="3"/>
  <printOptions horizontalCentered="1" verticalCentered="1"/>
  <pageMargins left="0.39370078740157483" right="0.39370078740157483" top="0.39370078740157483" bottom="0.39370078740157483" header="0.19685039370078741" footer="0.11811023622047245"/>
  <pageSetup paperSize="8" scale="7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7C41B-3E2C-4DB9-9374-500110940313}">
  <sheetPr>
    <tabColor theme="5" tint="0.59999389629810485"/>
    <pageSetUpPr fitToPage="1"/>
  </sheetPr>
  <dimension ref="A1:BL79"/>
  <sheetViews>
    <sheetView view="pageBreakPreview" topLeftCell="I1" zoomScale="51" zoomScaleNormal="25" zoomScaleSheetLayoutView="51" workbookViewId="0">
      <selection activeCell="BI50" sqref="BI50"/>
    </sheetView>
  </sheetViews>
  <sheetFormatPr defaultColWidth="4.09765625" defaultRowHeight="24.6" customHeight="1"/>
  <cols>
    <col min="1" max="57" width="5.19921875" style="197" customWidth="1"/>
    <col min="58" max="58" width="13.19921875" style="198" customWidth="1"/>
    <col min="59" max="59" width="23.3984375" style="198" customWidth="1"/>
    <col min="60" max="62" width="20.09765625" style="198" customWidth="1"/>
    <col min="63" max="16384" width="4.09765625" style="197"/>
  </cols>
  <sheetData>
    <row r="1" spans="1:64" ht="24.6" customHeight="1">
      <c r="A1" s="1273" t="s">
        <v>465</v>
      </c>
      <c r="B1" s="1273"/>
      <c r="C1" s="1273"/>
      <c r="D1" s="1273"/>
      <c r="E1" s="1273"/>
      <c r="F1" s="1273"/>
      <c r="G1" s="1273"/>
      <c r="H1" s="1273"/>
      <c r="I1" s="1273"/>
      <c r="J1" s="1273"/>
      <c r="K1" s="1273"/>
      <c r="L1" s="1273"/>
      <c r="M1" s="1273"/>
      <c r="N1" s="1273"/>
      <c r="O1" s="1273"/>
      <c r="P1" s="1273"/>
      <c r="Q1" s="1273"/>
      <c r="R1" s="1273"/>
      <c r="S1" s="1273"/>
      <c r="T1" s="1273"/>
      <c r="U1" s="1273"/>
      <c r="V1" s="1273"/>
      <c r="AW1" s="1212" t="s">
        <v>466</v>
      </c>
      <c r="AX1" s="1213"/>
      <c r="AY1" s="1213"/>
      <c r="AZ1" s="1213"/>
      <c r="BA1" s="1213"/>
      <c r="BB1" s="1213"/>
      <c r="BC1" s="1214"/>
      <c r="BD1" s="241"/>
      <c r="BE1" s="198"/>
      <c r="BF1" s="197"/>
      <c r="BG1" s="197"/>
      <c r="BH1" s="197"/>
      <c r="BI1" s="197"/>
      <c r="BJ1" s="197"/>
    </row>
    <row r="2" spans="1:64" ht="24.6" customHeight="1">
      <c r="A2" s="1273"/>
      <c r="B2" s="1273"/>
      <c r="C2" s="1273"/>
      <c r="D2" s="1273"/>
      <c r="E2" s="1273"/>
      <c r="F2" s="1273"/>
      <c r="G2" s="1273"/>
      <c r="H2" s="1273"/>
      <c r="I2" s="1273"/>
      <c r="J2" s="1273"/>
      <c r="K2" s="1273"/>
      <c r="L2" s="1273"/>
      <c r="M2" s="1273"/>
      <c r="N2" s="1273"/>
      <c r="O2" s="1273"/>
      <c r="P2" s="1273"/>
      <c r="Q2" s="1273"/>
      <c r="R2" s="1273"/>
      <c r="S2" s="1273"/>
      <c r="T2" s="1273"/>
      <c r="U2" s="1273"/>
      <c r="V2" s="1273"/>
      <c r="AW2" s="1215"/>
      <c r="AX2" s="1216"/>
      <c r="AY2" s="1216"/>
      <c r="AZ2" s="1216"/>
      <c r="BA2" s="1216"/>
      <c r="BB2" s="1216"/>
      <c r="BC2" s="1217"/>
      <c r="BD2" s="241"/>
      <c r="BE2" s="198"/>
      <c r="BF2" s="197"/>
      <c r="BG2" s="197"/>
      <c r="BH2" s="197"/>
      <c r="BI2" s="197"/>
      <c r="BJ2" s="197"/>
    </row>
    <row r="3" spans="1:64" ht="24.6" customHeight="1">
      <c r="A3" s="1273"/>
      <c r="B3" s="1273"/>
      <c r="C3" s="1273"/>
      <c r="D3" s="1273"/>
      <c r="E3" s="1273"/>
      <c r="F3" s="1273"/>
      <c r="G3" s="1273"/>
      <c r="H3" s="1273"/>
      <c r="I3" s="1273"/>
      <c r="J3" s="1273"/>
      <c r="K3" s="1273"/>
      <c r="L3" s="1273"/>
      <c r="M3" s="1273"/>
      <c r="N3" s="1273"/>
      <c r="O3" s="1273"/>
      <c r="P3" s="1273"/>
      <c r="Q3" s="1273"/>
      <c r="R3" s="1273"/>
      <c r="S3" s="1273"/>
      <c r="T3" s="1273"/>
      <c r="U3" s="1273"/>
      <c r="V3" s="1273"/>
      <c r="AW3" s="1187" t="s">
        <v>210</v>
      </c>
      <c r="AX3" s="1187"/>
      <c r="AY3" s="1206">
        <f>決算書!L3/1000</f>
        <v>0</v>
      </c>
      <c r="AZ3" s="1207"/>
      <c r="BA3" s="1207"/>
      <c r="BB3" s="1207"/>
      <c r="BC3" s="1208"/>
      <c r="BD3" s="240"/>
      <c r="BE3" s="204"/>
      <c r="BF3" s="197"/>
      <c r="BG3" s="197"/>
      <c r="BK3" s="198"/>
      <c r="BL3" s="198"/>
    </row>
    <row r="4" spans="1:64" ht="24.6" customHeight="1">
      <c r="A4" s="1273"/>
      <c r="B4" s="1273"/>
      <c r="C4" s="1273"/>
      <c r="D4" s="1273"/>
      <c r="E4" s="1273"/>
      <c r="F4" s="1273"/>
      <c r="G4" s="1273"/>
      <c r="H4" s="1273"/>
      <c r="I4" s="1273"/>
      <c r="J4" s="1273"/>
      <c r="K4" s="1273"/>
      <c r="L4" s="1273"/>
      <c r="M4" s="1273"/>
      <c r="N4" s="1273"/>
      <c r="O4" s="1273"/>
      <c r="P4" s="1273"/>
      <c r="Q4" s="1273"/>
      <c r="R4" s="1273"/>
      <c r="S4" s="1273"/>
      <c r="T4" s="1273"/>
      <c r="U4" s="1273"/>
      <c r="V4" s="1273"/>
      <c r="AW4" s="1187"/>
      <c r="AX4" s="1187"/>
      <c r="AY4" s="1209"/>
      <c r="AZ4" s="1210"/>
      <c r="BA4" s="1210"/>
      <c r="BB4" s="1210"/>
      <c r="BC4" s="1211"/>
      <c r="BD4" s="240"/>
      <c r="BE4" s="204"/>
      <c r="BF4" s="197"/>
      <c r="BG4" s="197"/>
      <c r="BK4" s="198"/>
      <c r="BL4" s="198"/>
    </row>
    <row r="5" spans="1:64" ht="24.6" customHeight="1">
      <c r="AV5" s="232"/>
      <c r="AW5" s="1187" t="s">
        <v>209</v>
      </c>
      <c r="AX5" s="1187"/>
      <c r="AY5" s="1187">
        <f>決算書!K3/1000</f>
        <v>0</v>
      </c>
      <c r="AZ5" s="1187"/>
      <c r="BA5" s="1187"/>
      <c r="BB5" s="1188" t="e">
        <f>AY3/AY5</f>
        <v>#DIV/0!</v>
      </c>
      <c r="BC5" s="1188"/>
      <c r="BD5" s="242"/>
      <c r="BE5" s="204"/>
      <c r="BF5" s="197"/>
      <c r="BG5" s="197"/>
      <c r="BK5" s="198"/>
      <c r="BL5" s="198"/>
    </row>
    <row r="6" spans="1:64" ht="24.6" customHeight="1">
      <c r="AF6" s="1218" t="s">
        <v>467</v>
      </c>
      <c r="AG6" s="1219"/>
      <c r="AH6" s="1219"/>
      <c r="AI6" s="1219"/>
      <c r="AJ6" s="1219"/>
      <c r="AK6" s="1219"/>
      <c r="AL6" s="1220"/>
      <c r="AM6" s="1224" t="s">
        <v>447</v>
      </c>
      <c r="AN6" s="1225"/>
      <c r="AO6" s="1225"/>
      <c r="AP6" s="1225"/>
      <c r="AQ6" s="1225"/>
      <c r="AR6" s="1226"/>
      <c r="AV6" s="223"/>
      <c r="AW6" s="1187"/>
      <c r="AX6" s="1187"/>
      <c r="AY6" s="1187"/>
      <c r="AZ6" s="1187"/>
      <c r="BA6" s="1187"/>
      <c r="BB6" s="1188"/>
      <c r="BC6" s="1188"/>
      <c r="BD6" s="239"/>
      <c r="BE6" s="204"/>
      <c r="BF6" s="197"/>
      <c r="BG6" s="197"/>
      <c r="BK6" s="198"/>
      <c r="BL6" s="198"/>
    </row>
    <row r="7" spans="1:64" ht="24" customHeight="1">
      <c r="AF7" s="1221"/>
      <c r="AG7" s="1222"/>
      <c r="AH7" s="1222"/>
      <c r="AI7" s="1222"/>
      <c r="AJ7" s="1222"/>
      <c r="AK7" s="1222"/>
      <c r="AL7" s="1223"/>
      <c r="AM7" s="1227"/>
      <c r="AN7" s="1228"/>
      <c r="AO7" s="1228"/>
      <c r="AP7" s="1228"/>
      <c r="AQ7" s="1228"/>
      <c r="AR7" s="1229"/>
      <c r="AV7" s="223"/>
      <c r="AW7" s="1187" t="s">
        <v>468</v>
      </c>
      <c r="AX7" s="1187"/>
      <c r="AY7" s="1181">
        <f>AY3-AY5</f>
        <v>0</v>
      </c>
      <c r="AZ7" s="1182"/>
      <c r="BA7" s="1182"/>
      <c r="BB7" s="1182"/>
      <c r="BC7" s="1183"/>
      <c r="BD7" s="210"/>
      <c r="BE7" s="204"/>
      <c r="BF7" s="197"/>
      <c r="BG7" s="197"/>
      <c r="BK7" s="198"/>
      <c r="BL7" s="198"/>
    </row>
    <row r="8" spans="1:64" ht="24.6" customHeight="1">
      <c r="AF8" s="1180" t="s">
        <v>210</v>
      </c>
      <c r="AG8" s="1180"/>
      <c r="AH8" s="1206">
        <f>決算書!L8/1000</f>
        <v>0</v>
      </c>
      <c r="AI8" s="1207"/>
      <c r="AJ8" s="1207"/>
      <c r="AK8" s="1207"/>
      <c r="AL8" s="1208"/>
      <c r="AM8" s="1180" t="s">
        <v>210</v>
      </c>
      <c r="AN8" s="1180"/>
      <c r="AO8" s="1230" t="e">
        <f>AH8/AY3</f>
        <v>#DIV/0!</v>
      </c>
      <c r="AP8" s="1231"/>
      <c r="AQ8" s="1231"/>
      <c r="AR8" s="1232"/>
      <c r="AV8" s="223"/>
      <c r="AW8" s="1187"/>
      <c r="AX8" s="1187"/>
      <c r="AY8" s="1184"/>
      <c r="AZ8" s="1185"/>
      <c r="BA8" s="1185"/>
      <c r="BB8" s="1185"/>
      <c r="BC8" s="1186"/>
      <c r="BD8" s="210"/>
      <c r="BE8" s="204"/>
      <c r="BF8" s="197"/>
      <c r="BG8" s="237"/>
      <c r="BK8" s="198"/>
      <c r="BL8" s="198"/>
    </row>
    <row r="9" spans="1:64" ht="24.6" customHeight="1">
      <c r="AF9" s="1180"/>
      <c r="AG9" s="1180"/>
      <c r="AH9" s="1209"/>
      <c r="AI9" s="1210"/>
      <c r="AJ9" s="1210"/>
      <c r="AK9" s="1210"/>
      <c r="AL9" s="1211"/>
      <c r="AM9" s="1180"/>
      <c r="AN9" s="1180"/>
      <c r="AO9" s="1233"/>
      <c r="AP9" s="1234"/>
      <c r="AQ9" s="1234"/>
      <c r="AR9" s="1235"/>
      <c r="AV9" s="223"/>
      <c r="AW9" s="216"/>
      <c r="AX9" s="216"/>
      <c r="AY9" s="216"/>
      <c r="AZ9" s="216"/>
      <c r="BA9" s="216"/>
      <c r="BB9" s="216"/>
      <c r="BC9" s="216"/>
      <c r="BD9" s="216"/>
      <c r="BE9" s="204"/>
      <c r="BF9" s="197"/>
      <c r="BG9" s="197"/>
      <c r="BK9" s="198"/>
      <c r="BL9" s="198"/>
    </row>
    <row r="10" spans="1:64" ht="24.6" customHeight="1">
      <c r="AF10" s="1180" t="s">
        <v>209</v>
      </c>
      <c r="AG10" s="1180"/>
      <c r="AH10" s="1187">
        <f>決算書!K8/1000</f>
        <v>0</v>
      </c>
      <c r="AI10" s="1187"/>
      <c r="AJ10" s="1187"/>
      <c r="AK10" s="1188" t="e">
        <f>AH8/AH10</f>
        <v>#DIV/0!</v>
      </c>
      <c r="AL10" s="1188"/>
      <c r="AM10" s="1180" t="s">
        <v>209</v>
      </c>
      <c r="AN10" s="1180"/>
      <c r="AO10" s="1195" t="e">
        <f>AH10/AY5</f>
        <v>#DIV/0!</v>
      </c>
      <c r="AP10" s="1195"/>
      <c r="AQ10" s="1202" t="e">
        <f>AO8/AO10</f>
        <v>#DIV/0!</v>
      </c>
      <c r="AR10" s="1203"/>
      <c r="AV10" s="223"/>
      <c r="AW10" s="216"/>
      <c r="AX10" s="216"/>
      <c r="AY10" s="216"/>
      <c r="AZ10" s="216"/>
      <c r="BA10" s="216"/>
      <c r="BB10" s="216"/>
      <c r="BC10" s="216"/>
      <c r="BD10" s="216"/>
      <c r="BE10" s="204"/>
      <c r="BF10" s="197"/>
      <c r="BG10" s="197"/>
      <c r="BK10" s="198"/>
      <c r="BL10" s="198"/>
    </row>
    <row r="11" spans="1:64" ht="24.6" customHeight="1">
      <c r="V11" s="232"/>
      <c r="W11" s="231"/>
      <c r="X11" s="231"/>
      <c r="Y11" s="231"/>
      <c r="Z11" s="231"/>
      <c r="AA11" s="231"/>
      <c r="AB11" s="231"/>
      <c r="AC11" s="231"/>
      <c r="AD11" s="231"/>
      <c r="AE11" s="230"/>
      <c r="AF11" s="1180"/>
      <c r="AG11" s="1180"/>
      <c r="AH11" s="1187"/>
      <c r="AI11" s="1187"/>
      <c r="AJ11" s="1187"/>
      <c r="AK11" s="1188"/>
      <c r="AL11" s="1188"/>
      <c r="AM11" s="1180"/>
      <c r="AN11" s="1180"/>
      <c r="AO11" s="1195"/>
      <c r="AP11" s="1195"/>
      <c r="AQ11" s="1204"/>
      <c r="AR11" s="1205"/>
      <c r="AS11" s="231"/>
      <c r="AT11" s="231"/>
      <c r="AU11" s="230"/>
      <c r="AV11" s="223"/>
      <c r="AW11" s="216"/>
      <c r="AX11" s="216"/>
      <c r="AY11" s="216"/>
      <c r="AZ11" s="216"/>
      <c r="BA11" s="216"/>
      <c r="BB11" s="216"/>
      <c r="BC11" s="216"/>
      <c r="BD11" s="216"/>
      <c r="BE11" s="204"/>
      <c r="BF11" s="197"/>
      <c r="BG11" s="197"/>
      <c r="BK11" s="198"/>
      <c r="BL11" s="198"/>
    </row>
    <row r="12" spans="1:64" ht="24.6" customHeight="1">
      <c r="V12" s="223"/>
      <c r="AF12" s="1180" t="s">
        <v>468</v>
      </c>
      <c r="AG12" s="1180"/>
      <c r="AH12" s="1181">
        <f>AH8-AH10</f>
        <v>0</v>
      </c>
      <c r="AI12" s="1182"/>
      <c r="AJ12" s="1182"/>
      <c r="AK12" s="1182"/>
      <c r="AL12" s="1183"/>
      <c r="AM12" s="1180" t="s">
        <v>468</v>
      </c>
      <c r="AN12" s="1180"/>
      <c r="AO12" s="1196" t="e">
        <f>AO8-AO10</f>
        <v>#DIV/0!</v>
      </c>
      <c r="AP12" s="1197"/>
      <c r="AQ12" s="1197"/>
      <c r="AR12" s="1198"/>
      <c r="AV12" s="223"/>
      <c r="AW12" s="216"/>
      <c r="AX12" s="216"/>
      <c r="AY12" s="216"/>
      <c r="AZ12" s="216"/>
      <c r="BA12" s="216"/>
      <c r="BB12" s="216"/>
      <c r="BC12" s="216"/>
      <c r="BD12" s="216"/>
      <c r="BE12" s="204"/>
      <c r="BF12" s="197"/>
      <c r="BG12" s="197"/>
      <c r="BK12" s="198"/>
      <c r="BL12" s="198"/>
    </row>
    <row r="13" spans="1:64" ht="24.6" customHeight="1">
      <c r="V13" s="223"/>
      <c r="AF13" s="1180"/>
      <c r="AG13" s="1180"/>
      <c r="AH13" s="1184"/>
      <c r="AI13" s="1185"/>
      <c r="AJ13" s="1185"/>
      <c r="AK13" s="1185"/>
      <c r="AL13" s="1186"/>
      <c r="AM13" s="1180"/>
      <c r="AN13" s="1180"/>
      <c r="AO13" s="1199"/>
      <c r="AP13" s="1200"/>
      <c r="AQ13" s="1200"/>
      <c r="AR13" s="1201"/>
      <c r="AV13" s="223"/>
      <c r="AW13" s="1189" t="s">
        <v>469</v>
      </c>
      <c r="AX13" s="1190"/>
      <c r="AY13" s="1190"/>
      <c r="AZ13" s="1190"/>
      <c r="BA13" s="1190"/>
      <c r="BB13" s="1190"/>
      <c r="BC13" s="1191"/>
      <c r="BD13" s="241"/>
      <c r="BF13" s="197"/>
      <c r="BG13" s="197"/>
      <c r="BH13" s="197"/>
      <c r="BI13" s="197"/>
      <c r="BJ13" s="197"/>
    </row>
    <row r="14" spans="1:64" ht="24.6" customHeight="1">
      <c r="V14" s="223"/>
      <c r="AF14" s="1224" t="s">
        <v>470</v>
      </c>
      <c r="AG14" s="1225"/>
      <c r="AH14" s="1225"/>
      <c r="AI14" s="1225"/>
      <c r="AJ14" s="1225"/>
      <c r="AK14" s="1225"/>
      <c r="AL14" s="1226"/>
      <c r="AM14" s="1224" t="s">
        <v>471</v>
      </c>
      <c r="AN14" s="1225"/>
      <c r="AO14" s="1225"/>
      <c r="AP14" s="1225"/>
      <c r="AQ14" s="1225"/>
      <c r="AR14" s="1226"/>
      <c r="AV14" s="223"/>
      <c r="AW14" s="1192"/>
      <c r="AX14" s="1193"/>
      <c r="AY14" s="1193"/>
      <c r="AZ14" s="1193"/>
      <c r="BA14" s="1193"/>
      <c r="BB14" s="1193"/>
      <c r="BC14" s="1194"/>
      <c r="BD14" s="241"/>
      <c r="BF14" s="197"/>
      <c r="BG14" s="197"/>
      <c r="BH14" s="197"/>
      <c r="BI14" s="197"/>
      <c r="BJ14" s="197"/>
    </row>
    <row r="15" spans="1:64" ht="24.6" customHeight="1">
      <c r="V15" s="223"/>
      <c r="AF15" s="1227"/>
      <c r="AG15" s="1228"/>
      <c r="AH15" s="1228"/>
      <c r="AI15" s="1228"/>
      <c r="AJ15" s="1228"/>
      <c r="AK15" s="1228"/>
      <c r="AL15" s="1229"/>
      <c r="AM15" s="1227"/>
      <c r="AN15" s="1228"/>
      <c r="AO15" s="1228"/>
      <c r="AP15" s="1228"/>
      <c r="AQ15" s="1228"/>
      <c r="AR15" s="1229"/>
      <c r="AV15" s="223"/>
      <c r="AW15" s="1187" t="s">
        <v>210</v>
      </c>
      <c r="AX15" s="1187"/>
      <c r="AY15" s="1206">
        <f>決算書!L7/1000</f>
        <v>0</v>
      </c>
      <c r="AZ15" s="1207"/>
      <c r="BA15" s="1207"/>
      <c r="BB15" s="1207"/>
      <c r="BC15" s="1208"/>
      <c r="BD15" s="240"/>
      <c r="BF15" s="197"/>
      <c r="BG15" s="197"/>
      <c r="BH15" s="197"/>
      <c r="BI15" s="197"/>
      <c r="BJ15" s="197"/>
    </row>
    <row r="16" spans="1:64" ht="24.6" customHeight="1">
      <c r="M16" s="1291" t="s">
        <v>472</v>
      </c>
      <c r="N16" s="1292"/>
      <c r="O16" s="1292"/>
      <c r="P16" s="1292"/>
      <c r="Q16" s="1292"/>
      <c r="R16" s="1292"/>
      <c r="S16" s="1293"/>
      <c r="V16" s="223"/>
      <c r="AF16" s="1180" t="s">
        <v>473</v>
      </c>
      <c r="AG16" s="1180"/>
      <c r="AH16" s="1284">
        <f>決算書!L26</f>
        <v>0</v>
      </c>
      <c r="AI16" s="1285"/>
      <c r="AJ16" s="1285"/>
      <c r="AK16" s="1285"/>
      <c r="AL16" s="1286"/>
      <c r="AM16" s="1180" t="s">
        <v>210</v>
      </c>
      <c r="AN16" s="1180"/>
      <c r="AO16" s="1206" t="e">
        <f>AH8/AH16/12</f>
        <v>#DIV/0!</v>
      </c>
      <c r="AP16" s="1207"/>
      <c r="AQ16" s="1207"/>
      <c r="AR16" s="1208"/>
      <c r="AV16" s="221"/>
      <c r="AW16" s="1187"/>
      <c r="AX16" s="1187"/>
      <c r="AY16" s="1209"/>
      <c r="AZ16" s="1210"/>
      <c r="BA16" s="1210"/>
      <c r="BB16" s="1210"/>
      <c r="BC16" s="1211"/>
      <c r="BD16" s="240"/>
      <c r="BF16" s="197"/>
      <c r="BG16" s="197"/>
      <c r="BH16" s="197"/>
      <c r="BI16" s="197"/>
      <c r="BJ16" s="197"/>
    </row>
    <row r="17" spans="11:62" ht="24.6" customHeight="1">
      <c r="M17" s="1294"/>
      <c r="N17" s="1295"/>
      <c r="O17" s="1295"/>
      <c r="P17" s="1295"/>
      <c r="Q17" s="1295"/>
      <c r="R17" s="1295"/>
      <c r="S17" s="1296"/>
      <c r="V17" s="223"/>
      <c r="AF17" s="1180"/>
      <c r="AG17" s="1180"/>
      <c r="AH17" s="1287"/>
      <c r="AI17" s="1288"/>
      <c r="AJ17" s="1288"/>
      <c r="AK17" s="1288"/>
      <c r="AL17" s="1289"/>
      <c r="AM17" s="1180"/>
      <c r="AN17" s="1180"/>
      <c r="AO17" s="1209"/>
      <c r="AP17" s="1210"/>
      <c r="AQ17" s="1210"/>
      <c r="AR17" s="1211"/>
      <c r="AW17" s="1187" t="s">
        <v>209</v>
      </c>
      <c r="AX17" s="1187"/>
      <c r="AY17" s="1187">
        <f>決算書!K7/1000</f>
        <v>0</v>
      </c>
      <c r="AZ17" s="1187"/>
      <c r="BA17" s="1187"/>
      <c r="BB17" s="1188" t="e">
        <f>AY15/AY17</f>
        <v>#DIV/0!</v>
      </c>
      <c r="BC17" s="1188"/>
      <c r="BD17" s="239"/>
      <c r="BF17" s="197"/>
      <c r="BG17" s="197"/>
      <c r="BH17" s="197"/>
      <c r="BI17" s="197"/>
      <c r="BJ17" s="197"/>
    </row>
    <row r="18" spans="11:62" ht="24.6" customHeight="1">
      <c r="M18" s="1180" t="s">
        <v>210</v>
      </c>
      <c r="N18" s="1180"/>
      <c r="O18" s="1206">
        <f>決算書!L11/1000</f>
        <v>0</v>
      </c>
      <c r="P18" s="1207"/>
      <c r="Q18" s="1207"/>
      <c r="R18" s="1207"/>
      <c r="S18" s="1208"/>
      <c r="U18" s="225"/>
      <c r="V18" s="223"/>
      <c r="AF18" s="1180" t="s">
        <v>209</v>
      </c>
      <c r="AG18" s="1180"/>
      <c r="AH18" s="1290">
        <f>決算書!K26</f>
        <v>0</v>
      </c>
      <c r="AI18" s="1290"/>
      <c r="AJ18" s="1290"/>
      <c r="AK18" s="1188" t="e">
        <f>AH16/AH18</f>
        <v>#DIV/0!</v>
      </c>
      <c r="AL18" s="1188"/>
      <c r="AM18" s="1180" t="s">
        <v>209</v>
      </c>
      <c r="AN18" s="1180"/>
      <c r="AO18" s="1187" t="e">
        <f>AH10/AH18/12</f>
        <v>#DIV/0!</v>
      </c>
      <c r="AP18" s="1187"/>
      <c r="AQ18" s="1280" t="e">
        <f>AO16/AO18</f>
        <v>#DIV/0!</v>
      </c>
      <c r="AR18" s="1281"/>
      <c r="AW18" s="1187"/>
      <c r="AX18" s="1187"/>
      <c r="AY18" s="1187"/>
      <c r="AZ18" s="1187"/>
      <c r="BA18" s="1187"/>
      <c r="BB18" s="1188"/>
      <c r="BC18" s="1188"/>
      <c r="BD18" s="239"/>
      <c r="BF18" s="197"/>
      <c r="BG18" s="197"/>
      <c r="BH18" s="197"/>
      <c r="BI18" s="197"/>
      <c r="BJ18" s="197"/>
    </row>
    <row r="19" spans="11:62" ht="24.6" customHeight="1">
      <c r="M19" s="1180"/>
      <c r="N19" s="1180"/>
      <c r="O19" s="1209"/>
      <c r="P19" s="1210"/>
      <c r="Q19" s="1210"/>
      <c r="R19" s="1210"/>
      <c r="S19" s="1211"/>
      <c r="V19" s="223"/>
      <c r="AF19" s="1180"/>
      <c r="AG19" s="1180"/>
      <c r="AH19" s="1290"/>
      <c r="AI19" s="1290"/>
      <c r="AJ19" s="1290"/>
      <c r="AK19" s="1188"/>
      <c r="AL19" s="1188"/>
      <c r="AM19" s="1180"/>
      <c r="AN19" s="1180"/>
      <c r="AO19" s="1187"/>
      <c r="AP19" s="1187"/>
      <c r="AQ19" s="1282"/>
      <c r="AR19" s="1283"/>
      <c r="AW19" s="1187" t="s">
        <v>468</v>
      </c>
      <c r="AX19" s="1187"/>
      <c r="AY19" s="1181">
        <f>AY15-AY17</f>
        <v>0</v>
      </c>
      <c r="AZ19" s="1182"/>
      <c r="BA19" s="1182"/>
      <c r="BB19" s="1182"/>
      <c r="BC19" s="1183"/>
      <c r="BD19" s="210"/>
      <c r="BF19" s="197"/>
      <c r="BG19" s="197"/>
      <c r="BH19" s="197"/>
      <c r="BI19" s="197"/>
      <c r="BJ19" s="197"/>
    </row>
    <row r="20" spans="11:62" ht="24.6" customHeight="1">
      <c r="K20" s="232"/>
      <c r="L20" s="230"/>
      <c r="M20" s="1180" t="s">
        <v>209</v>
      </c>
      <c r="N20" s="1180"/>
      <c r="O20" s="1187">
        <f>決算書!K11/1000</f>
        <v>0</v>
      </c>
      <c r="P20" s="1187"/>
      <c r="Q20" s="1187"/>
      <c r="R20" s="1188" t="e">
        <f>O18/O20</f>
        <v>#DIV/0!</v>
      </c>
      <c r="S20" s="1188"/>
      <c r="T20" s="232"/>
      <c r="U20" s="230"/>
      <c r="V20" s="223"/>
      <c r="AF20" s="1180" t="s">
        <v>468</v>
      </c>
      <c r="AG20" s="1180"/>
      <c r="AH20" s="1274">
        <f>AH16-AH18</f>
        <v>0</v>
      </c>
      <c r="AI20" s="1275"/>
      <c r="AJ20" s="1275"/>
      <c r="AK20" s="1275"/>
      <c r="AL20" s="1276"/>
      <c r="AM20" s="1180" t="s">
        <v>468</v>
      </c>
      <c r="AN20" s="1180"/>
      <c r="AO20" s="1181" t="e">
        <f>AO16-AO18</f>
        <v>#DIV/0!</v>
      </c>
      <c r="AP20" s="1182"/>
      <c r="AQ20" s="1182"/>
      <c r="AR20" s="1183"/>
      <c r="AW20" s="1187"/>
      <c r="AX20" s="1187"/>
      <c r="AY20" s="1184"/>
      <c r="AZ20" s="1185"/>
      <c r="BA20" s="1185"/>
      <c r="BB20" s="1185"/>
      <c r="BC20" s="1186"/>
      <c r="BD20" s="210"/>
      <c r="BF20" s="197"/>
      <c r="BG20" s="197"/>
      <c r="BH20" s="197"/>
      <c r="BI20" s="197"/>
      <c r="BJ20" s="197"/>
    </row>
    <row r="21" spans="11:62" ht="24.6" customHeight="1">
      <c r="K21" s="223"/>
      <c r="M21" s="1180"/>
      <c r="N21" s="1180"/>
      <c r="O21" s="1187"/>
      <c r="P21" s="1187"/>
      <c r="Q21" s="1187"/>
      <c r="R21" s="1188"/>
      <c r="S21" s="1188"/>
      <c r="V21" s="223"/>
      <c r="AF21" s="1180"/>
      <c r="AG21" s="1180"/>
      <c r="AH21" s="1277"/>
      <c r="AI21" s="1278"/>
      <c r="AJ21" s="1278"/>
      <c r="AK21" s="1278"/>
      <c r="AL21" s="1279"/>
      <c r="AM21" s="1180"/>
      <c r="AN21" s="1180"/>
      <c r="AO21" s="1184"/>
      <c r="AP21" s="1185"/>
      <c r="AQ21" s="1185"/>
      <c r="AR21" s="1186"/>
      <c r="AW21" s="238"/>
      <c r="AX21" s="238"/>
      <c r="AY21" s="238"/>
      <c r="AZ21" s="238"/>
      <c r="BA21" s="238"/>
      <c r="BB21" s="238"/>
      <c r="BC21" s="238"/>
      <c r="BF21" s="197"/>
      <c r="BG21" s="197"/>
      <c r="BH21" s="197"/>
      <c r="BI21" s="197"/>
      <c r="BJ21" s="197"/>
    </row>
    <row r="22" spans="11:62" ht="24.6" customHeight="1">
      <c r="K22" s="223"/>
      <c r="M22" s="1180" t="s">
        <v>468</v>
      </c>
      <c r="N22" s="1180"/>
      <c r="O22" s="1181">
        <f>O18-O20</f>
        <v>0</v>
      </c>
      <c r="P22" s="1182"/>
      <c r="Q22" s="1182"/>
      <c r="R22" s="1182"/>
      <c r="S22" s="1183"/>
      <c r="V22" s="223"/>
      <c r="AW22" s="236"/>
      <c r="AX22" s="236"/>
      <c r="AY22" s="236"/>
      <c r="AZ22" s="236"/>
      <c r="BA22" s="236"/>
      <c r="BB22" s="236"/>
      <c r="BC22" s="236"/>
      <c r="BF22" s="197"/>
      <c r="BG22" s="197"/>
      <c r="BH22" s="197"/>
      <c r="BI22" s="197"/>
      <c r="BJ22" s="197"/>
    </row>
    <row r="23" spans="11:62" ht="24.6" customHeight="1">
      <c r="K23" s="223"/>
      <c r="M23" s="1180"/>
      <c r="N23" s="1180"/>
      <c r="O23" s="1184"/>
      <c r="P23" s="1185"/>
      <c r="Q23" s="1185"/>
      <c r="R23" s="1185"/>
      <c r="S23" s="1186"/>
      <c r="V23" s="223"/>
      <c r="AW23" s="236"/>
      <c r="AX23" s="236"/>
      <c r="AY23" s="236"/>
      <c r="AZ23" s="236"/>
      <c r="BA23" s="236"/>
      <c r="BB23" s="236"/>
      <c r="BC23" s="236"/>
      <c r="BF23" s="197"/>
      <c r="BG23" s="197"/>
      <c r="BH23" s="197"/>
      <c r="BI23" s="197"/>
      <c r="BJ23" s="197"/>
    </row>
    <row r="24" spans="11:62" ht="24" customHeight="1">
      <c r="K24" s="223"/>
      <c r="V24" s="223"/>
      <c r="AW24" s="236"/>
      <c r="AX24" s="236"/>
      <c r="AY24" s="236"/>
      <c r="AZ24" s="236"/>
      <c r="BA24" s="236"/>
      <c r="BB24" s="236"/>
      <c r="BC24" s="236"/>
      <c r="BF24" s="197"/>
      <c r="BG24" s="197"/>
      <c r="BH24" s="197"/>
      <c r="BI24" s="197"/>
      <c r="BJ24" s="197"/>
    </row>
    <row r="25" spans="11:62" ht="24" customHeight="1">
      <c r="K25" s="223"/>
      <c r="V25" s="223"/>
      <c r="AW25" s="236"/>
      <c r="AX25" s="236"/>
      <c r="AY25" s="236"/>
      <c r="AZ25" s="236"/>
      <c r="BA25" s="236"/>
      <c r="BB25" s="236"/>
      <c r="BC25" s="236"/>
      <c r="BF25" s="197"/>
      <c r="BG25" s="197"/>
      <c r="BH25" s="197"/>
      <c r="BI25" s="197"/>
      <c r="BJ25" s="197"/>
    </row>
    <row r="26" spans="11:62" ht="24" customHeight="1">
      <c r="K26" s="223"/>
      <c r="V26" s="223"/>
      <c r="AW26" s="236"/>
      <c r="AX26" s="236"/>
      <c r="AY26" s="236"/>
      <c r="AZ26" s="236"/>
      <c r="BA26" s="236"/>
      <c r="BB26" s="236"/>
      <c r="BC26" s="236"/>
      <c r="BF26" s="197"/>
      <c r="BG26" s="197"/>
      <c r="BH26" s="197"/>
      <c r="BI26" s="197"/>
      <c r="BJ26" s="197"/>
    </row>
    <row r="27" spans="11:62" ht="24" customHeight="1">
      <c r="K27" s="223"/>
      <c r="V27" s="223"/>
      <c r="AW27" s="236"/>
      <c r="AX27" s="236"/>
      <c r="AY27" s="236"/>
      <c r="AZ27" s="236"/>
      <c r="BA27" s="236"/>
      <c r="BB27" s="236"/>
      <c r="BC27" s="236"/>
      <c r="BF27" s="197"/>
      <c r="BG27" s="197"/>
      <c r="BH27" s="197"/>
      <c r="BI27" s="197"/>
      <c r="BJ27" s="197"/>
    </row>
    <row r="28" spans="11:62" ht="24" customHeight="1">
      <c r="K28" s="223"/>
      <c r="V28" s="223"/>
      <c r="AW28" s="236"/>
      <c r="AX28" s="236"/>
      <c r="AY28" s="236"/>
      <c r="AZ28" s="236"/>
      <c r="BA28" s="236"/>
      <c r="BB28" s="236"/>
      <c r="BC28" s="236"/>
      <c r="BD28" s="198"/>
      <c r="BF28" s="197"/>
      <c r="BG28" s="197"/>
      <c r="BH28" s="197"/>
      <c r="BI28" s="197"/>
      <c r="BJ28" s="197"/>
    </row>
    <row r="29" spans="11:62" ht="24" customHeight="1">
      <c r="K29" s="223"/>
      <c r="V29" s="223"/>
      <c r="AW29" s="236"/>
      <c r="AX29" s="236"/>
      <c r="AY29" s="236"/>
      <c r="AZ29" s="236"/>
      <c r="BA29" s="236"/>
      <c r="BB29" s="236"/>
      <c r="BC29" s="236"/>
      <c r="BD29" s="198"/>
      <c r="BF29" s="197"/>
      <c r="BG29" s="197"/>
      <c r="BH29" s="197"/>
      <c r="BI29" s="197"/>
      <c r="BJ29" s="197"/>
    </row>
    <row r="30" spans="11:62" ht="24" customHeight="1">
      <c r="K30" s="223"/>
      <c r="V30" s="223"/>
      <c r="AW30" s="236"/>
      <c r="AX30" s="236"/>
      <c r="AY30" s="236"/>
      <c r="AZ30" s="236"/>
      <c r="BA30" s="236"/>
      <c r="BB30" s="236"/>
      <c r="BC30" s="236"/>
      <c r="BD30" s="198"/>
      <c r="BF30" s="197"/>
      <c r="BG30" s="197"/>
      <c r="BH30" s="197"/>
      <c r="BI30" s="197"/>
      <c r="BJ30" s="197"/>
    </row>
    <row r="31" spans="11:62" ht="24.6" customHeight="1">
      <c r="K31" s="223"/>
      <c r="V31" s="223"/>
      <c r="AW31" s="236"/>
      <c r="AX31" s="236"/>
      <c r="AY31" s="236"/>
      <c r="AZ31" s="236"/>
      <c r="BA31" s="236"/>
      <c r="BB31" s="236"/>
      <c r="BC31" s="236"/>
      <c r="BD31" s="198"/>
      <c r="BF31" s="197"/>
      <c r="BG31" s="197"/>
      <c r="BH31" s="197"/>
      <c r="BI31" s="197"/>
      <c r="BJ31" s="197"/>
    </row>
    <row r="32" spans="11:62" ht="24.6" customHeight="1">
      <c r="K32" s="223"/>
      <c r="V32" s="223"/>
      <c r="AW32" s="236"/>
      <c r="AX32" s="236"/>
      <c r="AY32" s="236"/>
      <c r="AZ32" s="236"/>
      <c r="BA32" s="236"/>
      <c r="BB32" s="236"/>
      <c r="BC32" s="236"/>
      <c r="BD32" s="198"/>
      <c r="BF32" s="197"/>
      <c r="BG32" s="197"/>
      <c r="BH32" s="197"/>
      <c r="BI32" s="197"/>
      <c r="BJ32" s="197"/>
    </row>
    <row r="33" spans="1:62" ht="24.6" customHeight="1">
      <c r="K33" s="223"/>
      <c r="V33" s="223"/>
      <c r="AW33" s="236"/>
      <c r="AX33" s="236"/>
      <c r="AY33" s="236"/>
      <c r="AZ33" s="236"/>
      <c r="BA33" s="236"/>
      <c r="BB33" s="236"/>
      <c r="BC33" s="236"/>
      <c r="BD33" s="204"/>
      <c r="BF33" s="197"/>
      <c r="BG33" s="197"/>
      <c r="BH33" s="197"/>
      <c r="BI33" s="197"/>
      <c r="BJ33" s="197"/>
    </row>
    <row r="34" spans="1:62" ht="24.6" customHeight="1">
      <c r="K34" s="223"/>
      <c r="V34" s="223"/>
      <c r="X34" s="1224" t="s">
        <v>474</v>
      </c>
      <c r="Y34" s="1225"/>
      <c r="Z34" s="1225"/>
      <c r="AA34" s="1225"/>
      <c r="AB34" s="1225"/>
      <c r="AC34" s="1225"/>
      <c r="AD34" s="1226"/>
      <c r="AW34" s="236"/>
      <c r="AX34" s="236"/>
      <c r="AY34" s="236"/>
      <c r="AZ34" s="236"/>
      <c r="BA34" s="236"/>
      <c r="BB34" s="236"/>
      <c r="BC34" s="236"/>
      <c r="BD34" s="204"/>
    </row>
    <row r="35" spans="1:62" ht="24.6" customHeight="1">
      <c r="A35" s="1236" t="s">
        <v>475</v>
      </c>
      <c r="B35" s="1237"/>
      <c r="C35" s="1237"/>
      <c r="D35" s="1237"/>
      <c r="E35" s="1237"/>
      <c r="F35" s="1237"/>
      <c r="G35" s="1238"/>
      <c r="K35" s="223"/>
      <c r="V35" s="223"/>
      <c r="X35" s="1227"/>
      <c r="Y35" s="1228"/>
      <c r="Z35" s="1228"/>
      <c r="AA35" s="1228"/>
      <c r="AB35" s="1228"/>
      <c r="AC35" s="1228"/>
      <c r="AD35" s="1229"/>
      <c r="AV35" s="211"/>
      <c r="AW35" s="236"/>
      <c r="AX35" s="236"/>
      <c r="AY35" s="236"/>
      <c r="AZ35" s="236"/>
      <c r="BA35" s="236"/>
      <c r="BB35" s="236"/>
      <c r="BC35" s="236"/>
      <c r="BD35" s="216"/>
    </row>
    <row r="36" spans="1:62" ht="24.6" customHeight="1">
      <c r="A36" s="1239"/>
      <c r="B36" s="1240"/>
      <c r="C36" s="1240"/>
      <c r="D36" s="1240"/>
      <c r="E36" s="1240"/>
      <c r="F36" s="1240"/>
      <c r="G36" s="1241"/>
      <c r="K36" s="223"/>
      <c r="V36" s="223"/>
      <c r="X36" s="1180" t="s">
        <v>210</v>
      </c>
      <c r="Y36" s="1180"/>
      <c r="Z36" s="1206">
        <f>AY40+AY49+AY59+AY69</f>
        <v>0</v>
      </c>
      <c r="AA36" s="1207"/>
      <c r="AB36" s="1207"/>
      <c r="AC36" s="1207"/>
      <c r="AD36" s="1208"/>
      <c r="AV36" s="211"/>
      <c r="AW36" s="236"/>
      <c r="AX36" s="236"/>
      <c r="AY36" s="236"/>
      <c r="AZ36" s="236"/>
      <c r="BA36" s="236"/>
      <c r="BB36" s="236"/>
      <c r="BC36" s="236"/>
      <c r="BD36" s="216"/>
    </row>
    <row r="37" spans="1:62" ht="24.6" customHeight="1">
      <c r="A37" s="1180" t="s">
        <v>473</v>
      </c>
      <c r="B37" s="1180"/>
      <c r="C37" s="1206">
        <f>決算書!L19/1000</f>
        <v>0</v>
      </c>
      <c r="D37" s="1207"/>
      <c r="E37" s="1207"/>
      <c r="F37" s="1207"/>
      <c r="G37" s="1208"/>
      <c r="K37" s="223"/>
      <c r="V37" s="221"/>
      <c r="W37" s="235"/>
      <c r="X37" s="1180"/>
      <c r="Y37" s="1180"/>
      <c r="Z37" s="1209"/>
      <c r="AA37" s="1210"/>
      <c r="AB37" s="1210"/>
      <c r="AC37" s="1210"/>
      <c r="AD37" s="1211"/>
      <c r="AV37" s="234"/>
      <c r="AW37" s="234"/>
      <c r="AX37" s="233"/>
      <c r="AY37" s="233"/>
      <c r="AZ37" s="233"/>
      <c r="BA37" s="233"/>
      <c r="BB37" s="233"/>
      <c r="BC37" s="227"/>
      <c r="BD37" s="216"/>
      <c r="BF37" s="1242" t="s">
        <v>476</v>
      </c>
      <c r="BG37" s="1242"/>
      <c r="BH37" s="1242" t="s">
        <v>201</v>
      </c>
      <c r="BI37" s="1242" t="s">
        <v>202</v>
      </c>
      <c r="BJ37" s="1242" t="s">
        <v>468</v>
      </c>
    </row>
    <row r="38" spans="1:62" ht="24.6" customHeight="1">
      <c r="A38" s="1180"/>
      <c r="B38" s="1180"/>
      <c r="C38" s="1209"/>
      <c r="D38" s="1210"/>
      <c r="E38" s="1210"/>
      <c r="F38" s="1210"/>
      <c r="G38" s="1211"/>
      <c r="K38" s="223"/>
      <c r="X38" s="1180" t="s">
        <v>209</v>
      </c>
      <c r="Y38" s="1180"/>
      <c r="Z38" s="1187">
        <f>AY42+AY51+AY61+AY71</f>
        <v>0</v>
      </c>
      <c r="AA38" s="1187"/>
      <c r="AB38" s="1187"/>
      <c r="AC38" s="1188" t="e">
        <f>Z36/Z38</f>
        <v>#DIV/0!</v>
      </c>
      <c r="AD38" s="1188"/>
      <c r="AE38" s="232"/>
      <c r="AF38" s="231"/>
      <c r="AG38" s="231"/>
      <c r="AH38" s="231"/>
      <c r="AI38" s="231"/>
      <c r="AJ38" s="231"/>
      <c r="AK38" s="231"/>
      <c r="AL38" s="231"/>
      <c r="AM38" s="231"/>
      <c r="AN38" s="231"/>
      <c r="AO38" s="231"/>
      <c r="AP38" s="231"/>
      <c r="AQ38" s="231"/>
      <c r="AR38" s="230"/>
      <c r="AV38" s="227"/>
      <c r="AW38" s="1247" t="s">
        <v>477</v>
      </c>
      <c r="AX38" s="1248"/>
      <c r="AY38" s="1248"/>
      <c r="AZ38" s="1248"/>
      <c r="BA38" s="1248"/>
      <c r="BB38" s="1248"/>
      <c r="BC38" s="1249"/>
      <c r="BD38" s="216"/>
      <c r="BF38" s="1242"/>
      <c r="BG38" s="1242"/>
      <c r="BH38" s="1242"/>
      <c r="BI38" s="1242"/>
      <c r="BJ38" s="1242"/>
    </row>
    <row r="39" spans="1:62" ht="24.6" customHeight="1">
      <c r="A39" s="1180" t="s">
        <v>209</v>
      </c>
      <c r="B39" s="1180"/>
      <c r="C39" s="1187">
        <f>決算書!K19/1000</f>
        <v>0</v>
      </c>
      <c r="D39" s="1187"/>
      <c r="E39" s="1187"/>
      <c r="F39" s="1188" t="e">
        <f>C37/C39</f>
        <v>#DIV/0!</v>
      </c>
      <c r="G39" s="1188"/>
      <c r="H39" s="232"/>
      <c r="I39" s="231"/>
      <c r="J39" s="230"/>
      <c r="K39" s="223"/>
      <c r="X39" s="1180"/>
      <c r="Y39" s="1180"/>
      <c r="Z39" s="1187"/>
      <c r="AA39" s="1187"/>
      <c r="AB39" s="1187"/>
      <c r="AC39" s="1188"/>
      <c r="AD39" s="1188"/>
      <c r="AE39" s="223"/>
      <c r="AR39" s="225"/>
      <c r="AV39" s="227"/>
      <c r="AW39" s="1250"/>
      <c r="AX39" s="1251"/>
      <c r="AY39" s="1251"/>
      <c r="AZ39" s="1251"/>
      <c r="BA39" s="1251"/>
      <c r="BB39" s="1251"/>
      <c r="BC39" s="1252"/>
      <c r="BD39" s="216"/>
      <c r="BF39" s="1243" t="s">
        <v>438</v>
      </c>
      <c r="BG39" s="206" t="str">
        <f>決算書!P3</f>
        <v>役員報酬</v>
      </c>
      <c r="BH39" s="562">
        <f>決算書!Q3</f>
        <v>0</v>
      </c>
      <c r="BI39" s="562">
        <f>決算書!R3</f>
        <v>0</v>
      </c>
      <c r="BJ39" s="562">
        <f t="shared" ref="BJ39:BJ74" si="0">BI39-BH39</f>
        <v>0</v>
      </c>
    </row>
    <row r="40" spans="1:62" ht="24.6" customHeight="1">
      <c r="A40" s="1180"/>
      <c r="B40" s="1180"/>
      <c r="C40" s="1187"/>
      <c r="D40" s="1187"/>
      <c r="E40" s="1187"/>
      <c r="F40" s="1188"/>
      <c r="G40" s="1188"/>
      <c r="J40" s="228"/>
      <c r="K40" s="229"/>
      <c r="L40" s="228"/>
      <c r="M40" s="228"/>
      <c r="N40" s="228"/>
      <c r="O40" s="228"/>
      <c r="P40" s="228"/>
      <c r="Q40" s="228"/>
      <c r="R40" s="228"/>
      <c r="X40" s="1180" t="s">
        <v>468</v>
      </c>
      <c r="Y40" s="1180"/>
      <c r="Z40" s="1181">
        <f>Z36-Z38</f>
        <v>0</v>
      </c>
      <c r="AA40" s="1182"/>
      <c r="AB40" s="1182"/>
      <c r="AC40" s="1182"/>
      <c r="AD40" s="1183"/>
      <c r="AR40" s="225"/>
      <c r="AV40" s="227"/>
      <c r="AW40" s="1187" t="s">
        <v>210</v>
      </c>
      <c r="AX40" s="1187"/>
      <c r="AY40" s="1206">
        <f>BI48/1000</f>
        <v>0</v>
      </c>
      <c r="AZ40" s="1207"/>
      <c r="BA40" s="1207"/>
      <c r="BB40" s="1207"/>
      <c r="BC40" s="1208"/>
      <c r="BD40" s="216"/>
      <c r="BF40" s="1244"/>
      <c r="BG40" s="206" t="str">
        <f>決算書!P4</f>
        <v>給料手当</v>
      </c>
      <c r="BH40" s="562">
        <f>決算書!Q4</f>
        <v>0</v>
      </c>
      <c r="BI40" s="562">
        <f>決算書!R4</f>
        <v>0</v>
      </c>
      <c r="BJ40" s="562">
        <f t="shared" si="0"/>
        <v>0</v>
      </c>
    </row>
    <row r="41" spans="1:62" ht="24.6" customHeight="1">
      <c r="A41" s="1180" t="s">
        <v>468</v>
      </c>
      <c r="B41" s="1180"/>
      <c r="C41" s="1181">
        <f>C37-C39</f>
        <v>0</v>
      </c>
      <c r="D41" s="1182"/>
      <c r="E41" s="1182"/>
      <c r="F41" s="1182"/>
      <c r="G41" s="1183"/>
      <c r="J41" s="228"/>
      <c r="K41" s="229"/>
      <c r="L41" s="228"/>
      <c r="M41" s="228"/>
      <c r="N41" s="228"/>
      <c r="O41" s="228"/>
      <c r="P41" s="228"/>
      <c r="Q41" s="228"/>
      <c r="R41" s="228"/>
      <c r="X41" s="1180"/>
      <c r="Y41" s="1180"/>
      <c r="Z41" s="1184"/>
      <c r="AA41" s="1185"/>
      <c r="AB41" s="1185"/>
      <c r="AC41" s="1185"/>
      <c r="AD41" s="1186"/>
      <c r="AR41" s="225"/>
      <c r="AV41" s="227"/>
      <c r="AW41" s="1187"/>
      <c r="AX41" s="1187"/>
      <c r="AY41" s="1209"/>
      <c r="AZ41" s="1210"/>
      <c r="BA41" s="1210"/>
      <c r="BB41" s="1210"/>
      <c r="BC41" s="1211"/>
      <c r="BD41" s="216"/>
      <c r="BF41" s="1244"/>
      <c r="BG41" s="206" t="str">
        <f>決算書!P5</f>
        <v>雑給</v>
      </c>
      <c r="BH41" s="562">
        <f>決算書!Q5</f>
        <v>0</v>
      </c>
      <c r="BI41" s="562">
        <f>決算書!R5</f>
        <v>0</v>
      </c>
      <c r="BJ41" s="562">
        <f t="shared" si="0"/>
        <v>0</v>
      </c>
    </row>
    <row r="42" spans="1:62" ht="24.6" customHeight="1">
      <c r="A42" s="1180"/>
      <c r="B42" s="1180"/>
      <c r="C42" s="1184"/>
      <c r="D42" s="1185"/>
      <c r="E42" s="1185"/>
      <c r="F42" s="1185"/>
      <c r="G42" s="1186"/>
      <c r="K42" s="223"/>
      <c r="AR42" s="225"/>
      <c r="AU42" s="225"/>
      <c r="AV42" s="226"/>
      <c r="AW42" s="1187" t="s">
        <v>209</v>
      </c>
      <c r="AX42" s="1187"/>
      <c r="AY42" s="1187">
        <f>BH48/1000</f>
        <v>0</v>
      </c>
      <c r="AZ42" s="1187"/>
      <c r="BA42" s="1187"/>
      <c r="BB42" s="1188" t="e">
        <f>AY40/AY42</f>
        <v>#DIV/0!</v>
      </c>
      <c r="BC42" s="1188"/>
      <c r="BD42" s="216"/>
      <c r="BF42" s="1244"/>
      <c r="BG42" s="206" t="str">
        <f>決算書!P6</f>
        <v>賞与・退職金</v>
      </c>
      <c r="BH42" s="562">
        <f>決算書!Q6</f>
        <v>0</v>
      </c>
      <c r="BI42" s="562">
        <f>決算書!R6</f>
        <v>0</v>
      </c>
      <c r="BJ42" s="562">
        <f t="shared" si="0"/>
        <v>0</v>
      </c>
    </row>
    <row r="43" spans="1:62" ht="24.6" customHeight="1">
      <c r="K43" s="223"/>
      <c r="AR43" s="225"/>
      <c r="AU43" s="225"/>
      <c r="AW43" s="1187"/>
      <c r="AX43" s="1187"/>
      <c r="AY43" s="1187"/>
      <c r="AZ43" s="1187"/>
      <c r="BA43" s="1187"/>
      <c r="BB43" s="1188"/>
      <c r="BC43" s="1188"/>
      <c r="BD43" s="219"/>
      <c r="BF43" s="1244"/>
      <c r="BG43" s="206" t="str">
        <f>決算書!P7</f>
        <v>法定福利費</v>
      </c>
      <c r="BH43" s="562">
        <f>決算書!Q7</f>
        <v>0</v>
      </c>
      <c r="BI43" s="562">
        <f>決算書!R7</f>
        <v>0</v>
      </c>
      <c r="BJ43" s="562">
        <f t="shared" si="0"/>
        <v>0</v>
      </c>
    </row>
    <row r="44" spans="1:62" ht="24.6" customHeight="1">
      <c r="K44" s="223"/>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8"/>
      <c r="AS44" s="204"/>
      <c r="AT44" s="204"/>
      <c r="AU44" s="208"/>
      <c r="AV44" s="204"/>
      <c r="AW44" s="1187" t="s">
        <v>468</v>
      </c>
      <c r="AX44" s="1187"/>
      <c r="AY44" s="1181">
        <f>AY40-AY42</f>
        <v>0</v>
      </c>
      <c r="AZ44" s="1182"/>
      <c r="BA44" s="1182"/>
      <c r="BB44" s="1182"/>
      <c r="BC44" s="1183"/>
      <c r="BD44" s="216"/>
      <c r="BF44" s="1244"/>
      <c r="BG44" s="206" t="str">
        <f>決算書!P8</f>
        <v>福利厚生費</v>
      </c>
      <c r="BH44" s="562">
        <f>決算書!Q8</f>
        <v>0</v>
      </c>
      <c r="BI44" s="562">
        <f>決算書!R8</f>
        <v>0</v>
      </c>
      <c r="BJ44" s="562">
        <f t="shared" si="0"/>
        <v>0</v>
      </c>
    </row>
    <row r="45" spans="1:62" ht="24.6" customHeight="1">
      <c r="K45" s="223"/>
      <c r="M45" s="204"/>
      <c r="N45" s="204"/>
      <c r="O45" s="204"/>
      <c r="P45" s="204"/>
      <c r="Q45" s="204"/>
      <c r="R45" s="204"/>
      <c r="S45" s="204"/>
      <c r="T45" s="204"/>
      <c r="U45" s="204"/>
      <c r="V45" s="204"/>
      <c r="W45" s="204"/>
      <c r="X45" s="204"/>
      <c r="Y45" s="204"/>
      <c r="Z45" s="204"/>
      <c r="AA45" s="204"/>
      <c r="AB45" s="204"/>
      <c r="AC45" s="204"/>
      <c r="AD45" s="204"/>
      <c r="AE45" s="204"/>
      <c r="AF45" s="204"/>
      <c r="AG45" s="204"/>
      <c r="AH45" s="204"/>
      <c r="AI45" s="204"/>
      <c r="AJ45" s="204"/>
      <c r="AK45" s="204"/>
      <c r="AL45" s="204"/>
      <c r="AM45" s="204"/>
      <c r="AN45" s="204"/>
      <c r="AO45" s="204"/>
      <c r="AP45" s="204"/>
      <c r="AQ45" s="204"/>
      <c r="AR45" s="208"/>
      <c r="AS45" s="204"/>
      <c r="AT45" s="204"/>
      <c r="AU45" s="208"/>
      <c r="AV45" s="204"/>
      <c r="AW45" s="1187"/>
      <c r="AX45" s="1187"/>
      <c r="AY45" s="1184"/>
      <c r="AZ45" s="1185"/>
      <c r="BA45" s="1185"/>
      <c r="BB45" s="1185"/>
      <c r="BC45" s="1186"/>
      <c r="BD45" s="216"/>
      <c r="BF45" s="1244"/>
      <c r="BG45" s="206" t="str">
        <f>決算書!P9</f>
        <v>通勤旅費</v>
      </c>
      <c r="BH45" s="562">
        <f>決算書!Q9</f>
        <v>0</v>
      </c>
      <c r="BI45" s="562">
        <f>決算書!R9</f>
        <v>0</v>
      </c>
      <c r="BJ45" s="562">
        <f t="shared" si="0"/>
        <v>0</v>
      </c>
    </row>
    <row r="46" spans="1:62" ht="24.6" customHeight="1">
      <c r="K46" s="223"/>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1224" t="s">
        <v>478</v>
      </c>
      <c r="AJ46" s="1225"/>
      <c r="AK46" s="1225"/>
      <c r="AL46" s="1225"/>
      <c r="AM46" s="1225"/>
      <c r="AN46" s="1225"/>
      <c r="AO46" s="1226"/>
      <c r="AP46" s="204"/>
      <c r="AQ46" s="204"/>
      <c r="AR46" s="208"/>
      <c r="AS46" s="204"/>
      <c r="AT46" s="204"/>
      <c r="AU46" s="204"/>
      <c r="AV46" s="213"/>
      <c r="AW46" s="216"/>
      <c r="AX46" s="216"/>
      <c r="AY46" s="216"/>
      <c r="AZ46" s="216"/>
      <c r="BA46" s="216"/>
      <c r="BB46" s="216"/>
      <c r="BC46" s="216"/>
      <c r="BD46" s="216"/>
      <c r="BF46" s="1244"/>
      <c r="BG46" s="206" t="str">
        <f>決算書!P10</f>
        <v>採用教育費</v>
      </c>
      <c r="BH46" s="562">
        <f>決算書!Q10</f>
        <v>0</v>
      </c>
      <c r="BI46" s="562">
        <f>決算書!R10</f>
        <v>0</v>
      </c>
      <c r="BJ46" s="562">
        <f t="shared" si="0"/>
        <v>0</v>
      </c>
    </row>
    <row r="47" spans="1:62" ht="24.6" customHeight="1">
      <c r="K47" s="223"/>
      <c r="M47" s="204"/>
      <c r="N47" s="204"/>
      <c r="O47" s="204"/>
      <c r="P47" s="204"/>
      <c r="Q47" s="204"/>
      <c r="R47" s="204"/>
      <c r="S47" s="204"/>
      <c r="T47" s="204"/>
      <c r="U47" s="204"/>
      <c r="V47" s="204"/>
      <c r="W47" s="204"/>
      <c r="X47" s="204"/>
      <c r="Y47" s="204"/>
      <c r="Z47" s="204"/>
      <c r="AA47" s="204"/>
      <c r="AB47" s="204"/>
      <c r="AC47" s="204"/>
      <c r="AD47" s="204"/>
      <c r="AE47" s="204"/>
      <c r="AF47" s="204"/>
      <c r="AG47" s="204"/>
      <c r="AH47" s="204"/>
      <c r="AI47" s="1227"/>
      <c r="AJ47" s="1228"/>
      <c r="AK47" s="1228"/>
      <c r="AL47" s="1228"/>
      <c r="AM47" s="1228"/>
      <c r="AN47" s="1228"/>
      <c r="AO47" s="1229"/>
      <c r="AP47" s="204"/>
      <c r="AQ47" s="204"/>
      <c r="AR47" s="208"/>
      <c r="AS47" s="204"/>
      <c r="AT47" s="204"/>
      <c r="AU47" s="204"/>
      <c r="AV47" s="213"/>
      <c r="AW47" s="1253" t="s">
        <v>479</v>
      </c>
      <c r="AX47" s="1253"/>
      <c r="AY47" s="1253"/>
      <c r="AZ47" s="1253"/>
      <c r="BA47" s="1253"/>
      <c r="BB47" s="1253"/>
      <c r="BC47" s="1253"/>
      <c r="BD47" s="216"/>
      <c r="BF47" s="1244"/>
      <c r="BG47" s="206" t="str">
        <f>決算書!P11</f>
        <v>外注費・派遣外注費</v>
      </c>
      <c r="BH47" s="562">
        <f>決算書!Q11</f>
        <v>0</v>
      </c>
      <c r="BI47" s="562">
        <f>決算書!R11</f>
        <v>0</v>
      </c>
      <c r="BJ47" s="562">
        <f t="shared" si="0"/>
        <v>0</v>
      </c>
    </row>
    <row r="48" spans="1:62" ht="24.6" customHeight="1">
      <c r="K48" s="223"/>
      <c r="M48" s="204"/>
      <c r="N48" s="204"/>
      <c r="O48" s="204"/>
      <c r="P48" s="204"/>
      <c r="Q48" s="204"/>
      <c r="R48" s="204"/>
      <c r="S48" s="204"/>
      <c r="T48" s="204"/>
      <c r="U48" s="204"/>
      <c r="V48" s="204"/>
      <c r="W48" s="204"/>
      <c r="X48" s="204"/>
      <c r="Y48" s="204"/>
      <c r="Z48" s="204"/>
      <c r="AA48" s="204"/>
      <c r="AB48" s="204"/>
      <c r="AC48" s="204"/>
      <c r="AD48" s="204"/>
      <c r="AE48" s="204"/>
      <c r="AF48" s="204"/>
      <c r="AG48" s="204"/>
      <c r="AH48" s="204"/>
      <c r="AI48" s="1180" t="s">
        <v>210</v>
      </c>
      <c r="AJ48" s="1180"/>
      <c r="AK48" s="1246">
        <f>決算書!L15/1000</f>
        <v>0</v>
      </c>
      <c r="AL48" s="1246"/>
      <c r="AM48" s="1246"/>
      <c r="AN48" s="1246"/>
      <c r="AO48" s="1246"/>
      <c r="AP48" s="204"/>
      <c r="AQ48" s="204"/>
      <c r="AR48" s="208"/>
      <c r="AS48" s="204"/>
      <c r="AT48" s="204"/>
      <c r="AU48" s="204"/>
      <c r="AV48" s="213"/>
      <c r="AW48" s="1253"/>
      <c r="AX48" s="1253"/>
      <c r="AY48" s="1253"/>
      <c r="AZ48" s="1253"/>
      <c r="BA48" s="1253"/>
      <c r="BB48" s="1253"/>
      <c r="BC48" s="1253"/>
      <c r="BD48" s="216"/>
      <c r="BF48" s="1245"/>
      <c r="BG48" s="224" t="s">
        <v>480</v>
      </c>
      <c r="BH48" s="563">
        <f>SUM(BH39:BH47)</f>
        <v>0</v>
      </c>
      <c r="BI48" s="563">
        <f>SUM(BI39:BI47)</f>
        <v>0</v>
      </c>
      <c r="BJ48" s="563">
        <f t="shared" si="0"/>
        <v>0</v>
      </c>
    </row>
    <row r="49" spans="10:62" ht="24.6" customHeight="1">
      <c r="K49" s="223"/>
      <c r="M49" s="204"/>
      <c r="N49" s="204"/>
      <c r="O49" s="204"/>
      <c r="P49" s="204"/>
      <c r="Q49" s="204"/>
      <c r="R49" s="204"/>
      <c r="S49" s="204"/>
      <c r="T49" s="204"/>
      <c r="U49" s="204"/>
      <c r="V49" s="204"/>
      <c r="W49" s="204"/>
      <c r="X49" s="204"/>
      <c r="Y49" s="204"/>
      <c r="Z49" s="204"/>
      <c r="AA49" s="204"/>
      <c r="AB49" s="204"/>
      <c r="AC49" s="204"/>
      <c r="AD49" s="204"/>
      <c r="AE49" s="204"/>
      <c r="AF49" s="204"/>
      <c r="AG49" s="204"/>
      <c r="AH49" s="214"/>
      <c r="AI49" s="1180"/>
      <c r="AJ49" s="1180"/>
      <c r="AK49" s="1246"/>
      <c r="AL49" s="1246"/>
      <c r="AM49" s="1246"/>
      <c r="AN49" s="1246"/>
      <c r="AO49" s="1246"/>
      <c r="AP49" s="204"/>
      <c r="AQ49" s="204"/>
      <c r="AR49" s="208"/>
      <c r="AS49" s="204"/>
      <c r="AT49" s="204"/>
      <c r="AU49" s="204"/>
      <c r="AV49" s="213"/>
      <c r="AW49" s="1187" t="s">
        <v>210</v>
      </c>
      <c r="AX49" s="1187"/>
      <c r="AY49" s="1206">
        <f>BI56/1000</f>
        <v>0</v>
      </c>
      <c r="AZ49" s="1207"/>
      <c r="BA49" s="1207"/>
      <c r="BB49" s="1207"/>
      <c r="BC49" s="1208"/>
      <c r="BD49" s="216"/>
      <c r="BF49" s="1267" t="s">
        <v>479</v>
      </c>
      <c r="BG49" s="206" t="str">
        <f>決算書!P12</f>
        <v>広告宣伝費</v>
      </c>
      <c r="BH49" s="562">
        <f>決算書!Q12</f>
        <v>0</v>
      </c>
      <c r="BI49" s="562">
        <f>決算書!R12</f>
        <v>0</v>
      </c>
      <c r="BJ49" s="562">
        <f t="shared" si="0"/>
        <v>0</v>
      </c>
    </row>
    <row r="50" spans="10:62" ht="24.6" customHeight="1">
      <c r="K50" s="223"/>
      <c r="M50" s="204"/>
      <c r="N50" s="204"/>
      <c r="O50" s="204"/>
      <c r="P50" s="204"/>
      <c r="Q50" s="204"/>
      <c r="R50" s="204"/>
      <c r="S50" s="204"/>
      <c r="T50" s="204"/>
      <c r="U50" s="204"/>
      <c r="V50" s="204"/>
      <c r="W50" s="204"/>
      <c r="X50" s="204"/>
      <c r="Y50" s="204"/>
      <c r="Z50" s="204"/>
      <c r="AA50" s="204"/>
      <c r="AB50" s="204"/>
      <c r="AC50" s="204"/>
      <c r="AD50" s="204"/>
      <c r="AE50" s="204"/>
      <c r="AF50" s="204"/>
      <c r="AG50" s="204"/>
      <c r="AH50" s="213"/>
      <c r="AI50" s="1180" t="s">
        <v>209</v>
      </c>
      <c r="AJ50" s="1180"/>
      <c r="AK50" s="1187">
        <f>決算書!K15/1000</f>
        <v>0</v>
      </c>
      <c r="AL50" s="1187"/>
      <c r="AM50" s="1187"/>
      <c r="AN50" s="1188" t="e">
        <f>AK48/AK50</f>
        <v>#DIV/0!</v>
      </c>
      <c r="AO50" s="1188"/>
      <c r="AP50" s="204"/>
      <c r="AQ50" s="204"/>
      <c r="AR50" s="208"/>
      <c r="AS50" s="204"/>
      <c r="AT50" s="204"/>
      <c r="AU50" s="204"/>
      <c r="AV50" s="213"/>
      <c r="AW50" s="1187"/>
      <c r="AX50" s="1187"/>
      <c r="AY50" s="1209"/>
      <c r="AZ50" s="1210"/>
      <c r="BA50" s="1210"/>
      <c r="BB50" s="1210"/>
      <c r="BC50" s="1211"/>
      <c r="BD50" s="216"/>
      <c r="BF50" s="1268"/>
      <c r="BG50" s="206" t="str">
        <f>決算書!P13</f>
        <v>交際費</v>
      </c>
      <c r="BH50" s="562">
        <f>決算書!Q13</f>
        <v>0</v>
      </c>
      <c r="BI50" s="562">
        <f>決算書!R13</f>
        <v>0</v>
      </c>
      <c r="BJ50" s="562">
        <f t="shared" si="0"/>
        <v>0</v>
      </c>
    </row>
    <row r="51" spans="10:62" ht="24.6" customHeight="1">
      <c r="K51" s="223"/>
      <c r="M51" s="1224" t="s">
        <v>481</v>
      </c>
      <c r="N51" s="1225"/>
      <c r="O51" s="1225"/>
      <c r="P51" s="1225"/>
      <c r="Q51" s="1225"/>
      <c r="R51" s="1225"/>
      <c r="S51" s="1226"/>
      <c r="T51" s="204"/>
      <c r="U51" s="204"/>
      <c r="V51" s="204"/>
      <c r="W51" s="204"/>
      <c r="X51" s="204"/>
      <c r="Y51" s="204"/>
      <c r="Z51" s="204"/>
      <c r="AA51" s="204"/>
      <c r="AB51" s="204"/>
      <c r="AC51" s="204"/>
      <c r="AD51" s="204"/>
      <c r="AE51" s="204"/>
      <c r="AF51" s="204"/>
      <c r="AG51" s="204"/>
      <c r="AH51" s="213"/>
      <c r="AI51" s="1180"/>
      <c r="AJ51" s="1180"/>
      <c r="AK51" s="1187"/>
      <c r="AL51" s="1187"/>
      <c r="AM51" s="1187"/>
      <c r="AN51" s="1188"/>
      <c r="AO51" s="1188"/>
      <c r="AP51" s="204"/>
      <c r="AQ51" s="204"/>
      <c r="AR51" s="208"/>
      <c r="AS51" s="204"/>
      <c r="AT51" s="204"/>
      <c r="AU51" s="208"/>
      <c r="AV51" s="222"/>
      <c r="AW51" s="1187" t="s">
        <v>209</v>
      </c>
      <c r="AX51" s="1187"/>
      <c r="AY51" s="1187">
        <f>BH56/1000</f>
        <v>0</v>
      </c>
      <c r="AZ51" s="1187"/>
      <c r="BA51" s="1187"/>
      <c r="BB51" s="1188" t="e">
        <f>AY49/AY51</f>
        <v>#DIV/0!</v>
      </c>
      <c r="BC51" s="1188"/>
      <c r="BD51" s="216"/>
      <c r="BF51" s="1268"/>
      <c r="BG51" s="206" t="str">
        <f>決算書!P14</f>
        <v>会議費</v>
      </c>
      <c r="BH51" s="562">
        <f>決算書!Q14</f>
        <v>0</v>
      </c>
      <c r="BI51" s="562">
        <f>決算書!R14</f>
        <v>0</v>
      </c>
      <c r="BJ51" s="562">
        <f t="shared" si="0"/>
        <v>0</v>
      </c>
    </row>
    <row r="52" spans="10:62" ht="24.6" customHeight="1">
      <c r="K52" s="221"/>
      <c r="L52" s="220"/>
      <c r="M52" s="1227"/>
      <c r="N52" s="1228"/>
      <c r="O52" s="1228"/>
      <c r="P52" s="1228"/>
      <c r="Q52" s="1228"/>
      <c r="R52" s="1228"/>
      <c r="S52" s="1229"/>
      <c r="T52" s="218"/>
      <c r="U52" s="207"/>
      <c r="V52" s="207"/>
      <c r="W52" s="207"/>
      <c r="X52" s="207"/>
      <c r="Y52" s="207"/>
      <c r="Z52" s="207"/>
      <c r="AA52" s="207"/>
      <c r="AB52" s="207"/>
      <c r="AC52" s="207"/>
      <c r="AD52" s="207"/>
      <c r="AE52" s="207"/>
      <c r="AF52" s="207"/>
      <c r="AG52" s="217"/>
      <c r="AH52" s="213"/>
      <c r="AI52" s="1180" t="s">
        <v>468</v>
      </c>
      <c r="AJ52" s="1180"/>
      <c r="AK52" s="1181">
        <f>AK48-AK50</f>
        <v>0</v>
      </c>
      <c r="AL52" s="1182"/>
      <c r="AM52" s="1182"/>
      <c r="AN52" s="1182"/>
      <c r="AO52" s="1183"/>
      <c r="AP52" s="204"/>
      <c r="AQ52" s="204"/>
      <c r="AR52" s="208"/>
      <c r="AS52" s="204"/>
      <c r="AT52" s="204"/>
      <c r="AU52" s="208"/>
      <c r="AW52" s="1187"/>
      <c r="AX52" s="1187"/>
      <c r="AY52" s="1187"/>
      <c r="AZ52" s="1187"/>
      <c r="BA52" s="1187"/>
      <c r="BB52" s="1188"/>
      <c r="BC52" s="1188"/>
      <c r="BD52" s="219"/>
      <c r="BF52" s="1268"/>
      <c r="BG52" s="206" t="str">
        <f>決算書!P15</f>
        <v>販売促進費</v>
      </c>
      <c r="BH52" s="562">
        <f>決算書!Q15</f>
        <v>0</v>
      </c>
      <c r="BI52" s="562">
        <f>決算書!R15</f>
        <v>0</v>
      </c>
      <c r="BJ52" s="562">
        <f t="shared" si="0"/>
        <v>0</v>
      </c>
    </row>
    <row r="53" spans="10:62" ht="24.6" customHeight="1">
      <c r="J53"/>
      <c r="K53"/>
      <c r="L53"/>
      <c r="M53" s="1180" t="s">
        <v>210</v>
      </c>
      <c r="N53" s="1180"/>
      <c r="O53" s="1206">
        <f>AK48-AK57</f>
        <v>0</v>
      </c>
      <c r="P53" s="1207"/>
      <c r="Q53" s="1207"/>
      <c r="R53" s="1207"/>
      <c r="S53" s="1208"/>
      <c r="T53" s="204"/>
      <c r="U53" s="204"/>
      <c r="V53" s="204"/>
      <c r="W53" s="204"/>
      <c r="X53" s="204"/>
      <c r="Y53" s="204"/>
      <c r="Z53" s="204"/>
      <c r="AA53" s="204"/>
      <c r="AB53" s="204"/>
      <c r="AC53" s="204"/>
      <c r="AD53" s="204"/>
      <c r="AE53" s="204"/>
      <c r="AF53" s="204"/>
      <c r="AG53" s="204"/>
      <c r="AH53" s="213"/>
      <c r="AI53" s="1180"/>
      <c r="AJ53" s="1180"/>
      <c r="AK53" s="1184"/>
      <c r="AL53" s="1185"/>
      <c r="AM53" s="1185"/>
      <c r="AN53" s="1185"/>
      <c r="AO53" s="1186"/>
      <c r="AP53" s="204"/>
      <c r="AQ53" s="204"/>
      <c r="AR53" s="208"/>
      <c r="AS53" s="204"/>
      <c r="AT53" s="204"/>
      <c r="AU53" s="204"/>
      <c r="AV53" s="213"/>
      <c r="AW53" s="1187" t="s">
        <v>468</v>
      </c>
      <c r="AX53" s="1187"/>
      <c r="AY53" s="1181">
        <f>AY49-AY51</f>
        <v>0</v>
      </c>
      <c r="AZ53" s="1182"/>
      <c r="BA53" s="1182"/>
      <c r="BB53" s="1182"/>
      <c r="BC53" s="1183"/>
      <c r="BD53" s="216"/>
      <c r="BF53" s="1268"/>
      <c r="BG53" s="206" t="str">
        <f>決算書!P16</f>
        <v>旅費交通費・車両費</v>
      </c>
      <c r="BH53" s="562">
        <f>決算書!Q16</f>
        <v>0</v>
      </c>
      <c r="BI53" s="562">
        <f>決算書!R16</f>
        <v>0</v>
      </c>
      <c r="BJ53" s="562">
        <f t="shared" si="0"/>
        <v>0</v>
      </c>
    </row>
    <row r="54" spans="10:62" ht="24.6" customHeight="1">
      <c r="J54"/>
      <c r="K54"/>
      <c r="L54"/>
      <c r="M54" s="1180"/>
      <c r="N54" s="1180"/>
      <c r="O54" s="1209"/>
      <c r="P54" s="1210"/>
      <c r="Q54" s="1210"/>
      <c r="R54" s="1210"/>
      <c r="S54" s="1211"/>
      <c r="T54" s="204"/>
      <c r="U54" s="204"/>
      <c r="V54" s="204"/>
      <c r="W54" s="204"/>
      <c r="X54" s="204"/>
      <c r="Y54" s="204"/>
      <c r="Z54" s="204"/>
      <c r="AA54" s="204"/>
      <c r="AB54" s="204"/>
      <c r="AC54" s="204"/>
      <c r="AD54" s="204"/>
      <c r="AE54" s="204"/>
      <c r="AF54" s="204"/>
      <c r="AG54" s="204"/>
      <c r="AH54" s="213"/>
      <c r="AI54" s="204"/>
      <c r="AJ54" s="204"/>
      <c r="AK54" s="204"/>
      <c r="AL54" s="204"/>
      <c r="AM54" s="204"/>
      <c r="AN54" s="204"/>
      <c r="AO54" s="204"/>
      <c r="AP54" s="204"/>
      <c r="AQ54" s="204"/>
      <c r="AR54" s="208"/>
      <c r="AS54" s="218"/>
      <c r="AT54" s="207"/>
      <c r="AU54" s="217"/>
      <c r="AV54" s="213"/>
      <c r="AW54" s="1187"/>
      <c r="AX54" s="1187"/>
      <c r="AY54" s="1184"/>
      <c r="AZ54" s="1185"/>
      <c r="BA54" s="1185"/>
      <c r="BB54" s="1185"/>
      <c r="BC54" s="1186"/>
      <c r="BD54" s="216"/>
      <c r="BF54" s="1268"/>
      <c r="BG54" s="206" t="str">
        <f>決算書!P17</f>
        <v>荷造運賃</v>
      </c>
      <c r="BH54" s="562">
        <f>決算書!Q17</f>
        <v>0</v>
      </c>
      <c r="BI54" s="562">
        <f>決算書!R17</f>
        <v>0</v>
      </c>
      <c r="BJ54" s="562">
        <f t="shared" si="0"/>
        <v>0</v>
      </c>
    </row>
    <row r="55" spans="10:62" ht="24.6" customHeight="1">
      <c r="M55" s="1180" t="s">
        <v>209</v>
      </c>
      <c r="N55" s="1180"/>
      <c r="O55" s="1187">
        <f>AK50-AK59</f>
        <v>0</v>
      </c>
      <c r="P55" s="1187"/>
      <c r="Q55" s="1187"/>
      <c r="R55" s="1188" t="e">
        <f>O53/O55</f>
        <v>#DIV/0!</v>
      </c>
      <c r="S55" s="1188"/>
      <c r="T55" s="204"/>
      <c r="U55" s="204"/>
      <c r="V55" s="204"/>
      <c r="W55" s="204"/>
      <c r="X55" s="204"/>
      <c r="Y55" s="204"/>
      <c r="Z55" s="204"/>
      <c r="AA55" s="204"/>
      <c r="AB55" s="204"/>
      <c r="AC55" s="204"/>
      <c r="AD55" s="204"/>
      <c r="AE55" s="204"/>
      <c r="AF55" s="204"/>
      <c r="AG55" s="204"/>
      <c r="AH55" s="213"/>
      <c r="AI55" s="1224" t="s">
        <v>482</v>
      </c>
      <c r="AJ55" s="1225"/>
      <c r="AK55" s="1225"/>
      <c r="AL55" s="1225"/>
      <c r="AM55" s="1225"/>
      <c r="AN55" s="1225"/>
      <c r="AO55" s="1226"/>
      <c r="AP55" s="204"/>
      <c r="AQ55" s="204"/>
      <c r="AR55" s="204"/>
      <c r="AS55" s="204"/>
      <c r="AT55" s="204"/>
      <c r="AU55" s="204"/>
      <c r="AV55" s="213"/>
      <c r="AW55"/>
      <c r="AX55"/>
      <c r="AY55"/>
      <c r="AZ55"/>
      <c r="BA55"/>
      <c r="BB55"/>
      <c r="BC55"/>
      <c r="BD55" s="204"/>
      <c r="BF55" s="1268"/>
      <c r="BG55" s="206" t="str">
        <f>決算書!P18</f>
        <v>その他顧客費</v>
      </c>
      <c r="BH55" s="562">
        <f>決算書!Q18</f>
        <v>0</v>
      </c>
      <c r="BI55" s="562">
        <f>決算書!R18</f>
        <v>0</v>
      </c>
      <c r="BJ55" s="562">
        <f t="shared" si="0"/>
        <v>0</v>
      </c>
    </row>
    <row r="56" spans="10:62" ht="24.6" customHeight="1">
      <c r="M56" s="1180"/>
      <c r="N56" s="1180"/>
      <c r="O56" s="1187"/>
      <c r="P56" s="1187"/>
      <c r="Q56" s="1187"/>
      <c r="R56" s="1188"/>
      <c r="S56" s="1188"/>
      <c r="T56" s="204"/>
      <c r="U56" s="204"/>
      <c r="V56" s="204"/>
      <c r="W56" s="204"/>
      <c r="X56" s="204"/>
      <c r="Y56" s="204"/>
      <c r="Z56" s="204"/>
      <c r="AA56" s="204"/>
      <c r="AB56" s="204"/>
      <c r="AC56" s="204"/>
      <c r="AD56" s="204"/>
      <c r="AE56" s="204"/>
      <c r="AF56" s="204"/>
      <c r="AG56" s="204"/>
      <c r="AH56" s="213"/>
      <c r="AI56" s="1227"/>
      <c r="AJ56" s="1228"/>
      <c r="AK56" s="1228"/>
      <c r="AL56" s="1228"/>
      <c r="AM56" s="1228"/>
      <c r="AN56" s="1228"/>
      <c r="AO56" s="1229"/>
      <c r="AP56" s="204"/>
      <c r="AQ56" s="204"/>
      <c r="AR56" s="204"/>
      <c r="AS56" s="204"/>
      <c r="AT56" s="204"/>
      <c r="AU56" s="204"/>
      <c r="AV56" s="213"/>
      <c r="AW56"/>
      <c r="AX56"/>
      <c r="AY56"/>
      <c r="AZ56"/>
      <c r="BA56"/>
      <c r="BB56"/>
      <c r="BC56"/>
      <c r="BD56" s="204"/>
      <c r="BF56" s="1269"/>
      <c r="BG56" s="243" t="s">
        <v>483</v>
      </c>
      <c r="BH56" s="564">
        <f>SUM(BH49:BH55)</f>
        <v>0</v>
      </c>
      <c r="BI56" s="564">
        <f>SUM(BI49:BI55)</f>
        <v>0</v>
      </c>
      <c r="BJ56" s="564">
        <f t="shared" si="0"/>
        <v>0</v>
      </c>
    </row>
    <row r="57" spans="10:62" ht="24.6" customHeight="1">
      <c r="M57" s="1180" t="s">
        <v>468</v>
      </c>
      <c r="N57" s="1180"/>
      <c r="O57" s="1181">
        <f>O53-O55</f>
        <v>0</v>
      </c>
      <c r="P57" s="1182"/>
      <c r="Q57" s="1182"/>
      <c r="R57" s="1182"/>
      <c r="S57" s="1183"/>
      <c r="T57" s="204"/>
      <c r="U57" s="204"/>
      <c r="V57" s="204"/>
      <c r="W57" s="204"/>
      <c r="X57" s="204"/>
      <c r="Y57" s="204"/>
      <c r="Z57" s="204"/>
      <c r="AA57" s="204"/>
      <c r="AB57" s="204"/>
      <c r="AC57" s="204"/>
      <c r="AD57" s="204"/>
      <c r="AE57" s="204"/>
      <c r="AF57" s="204"/>
      <c r="AG57" s="204"/>
      <c r="AH57" s="213"/>
      <c r="AI57" s="1180" t="s">
        <v>210</v>
      </c>
      <c r="AJ57" s="1180"/>
      <c r="AK57" s="1206">
        <f>決算書!L18/1000</f>
        <v>0</v>
      </c>
      <c r="AL57" s="1207"/>
      <c r="AM57" s="1207"/>
      <c r="AN57" s="1207"/>
      <c r="AO57" s="1208"/>
      <c r="AP57" s="204"/>
      <c r="AQ57" s="204"/>
      <c r="AR57" s="204"/>
      <c r="AS57" s="204"/>
      <c r="AT57" s="204"/>
      <c r="AU57" s="204"/>
      <c r="AV57" s="213"/>
      <c r="AW57" s="1254" t="s">
        <v>484</v>
      </c>
      <c r="AX57" s="1254"/>
      <c r="AY57" s="1254"/>
      <c r="AZ57" s="1254"/>
      <c r="BA57" s="1254"/>
      <c r="BB57" s="1254"/>
      <c r="BC57" s="1254"/>
      <c r="BD57" s="204"/>
      <c r="BF57" s="1270" t="s">
        <v>484</v>
      </c>
      <c r="BG57" s="206" t="str">
        <f>決算書!P19</f>
        <v>通信費</v>
      </c>
      <c r="BH57" s="562">
        <f>決算書!Q19</f>
        <v>0</v>
      </c>
      <c r="BI57" s="562">
        <f>決算書!R19</f>
        <v>0</v>
      </c>
      <c r="BJ57" s="562">
        <f t="shared" si="0"/>
        <v>0</v>
      </c>
    </row>
    <row r="58" spans="10:62" ht="24.6" customHeight="1">
      <c r="M58" s="1180"/>
      <c r="N58" s="1180"/>
      <c r="O58" s="1184"/>
      <c r="P58" s="1185"/>
      <c r="Q58" s="1185"/>
      <c r="R58" s="1185"/>
      <c r="S58" s="1186"/>
      <c r="T58" s="204"/>
      <c r="U58" s="204"/>
      <c r="V58" s="204"/>
      <c r="W58" s="204"/>
      <c r="X58" s="204"/>
      <c r="Y58" s="204"/>
      <c r="Z58" s="204"/>
      <c r="AA58" s="204"/>
      <c r="AB58" s="204"/>
      <c r="AC58" s="204"/>
      <c r="AD58" s="204"/>
      <c r="AE58" s="204"/>
      <c r="AF58" s="204"/>
      <c r="AG58" s="204"/>
      <c r="AH58" s="213"/>
      <c r="AI58" s="1180"/>
      <c r="AJ58" s="1180"/>
      <c r="AK58" s="1209"/>
      <c r="AL58" s="1210"/>
      <c r="AM58" s="1210"/>
      <c r="AN58" s="1210"/>
      <c r="AO58" s="1211"/>
      <c r="AP58" s="204"/>
      <c r="AQ58" s="204"/>
      <c r="AR58" s="204"/>
      <c r="AS58" s="204"/>
      <c r="AT58" s="204"/>
      <c r="AU58" s="208"/>
      <c r="AW58" s="1254"/>
      <c r="AX58" s="1254"/>
      <c r="AY58" s="1254"/>
      <c r="AZ58" s="1254"/>
      <c r="BA58" s="1254"/>
      <c r="BB58" s="1254"/>
      <c r="BC58" s="1254"/>
      <c r="BD58" s="204"/>
      <c r="BF58" s="1271"/>
      <c r="BG58" s="206" t="str">
        <f>決算書!P20</f>
        <v>消耗品費・事務用品費</v>
      </c>
      <c r="BH58" s="562">
        <f>決算書!Q20</f>
        <v>0</v>
      </c>
      <c r="BI58" s="562">
        <f>決算書!R20</f>
        <v>0</v>
      </c>
      <c r="BJ58" s="562">
        <f t="shared" si="0"/>
        <v>0</v>
      </c>
    </row>
    <row r="59" spans="10:62" ht="24.6" customHeight="1">
      <c r="M59" s="204"/>
      <c r="N59" s="204"/>
      <c r="O59" s="204"/>
      <c r="P59" s="204"/>
      <c r="Q59" s="204"/>
      <c r="R59" s="204"/>
      <c r="S59" s="204"/>
      <c r="T59" s="204"/>
      <c r="U59" s="204"/>
      <c r="V59" s="204"/>
      <c r="W59" s="204"/>
      <c r="X59" s="204"/>
      <c r="Y59" s="204"/>
      <c r="Z59" s="204"/>
      <c r="AA59" s="204"/>
      <c r="AB59" s="204"/>
      <c r="AC59" s="204"/>
      <c r="AD59" s="204"/>
      <c r="AE59" s="204"/>
      <c r="AF59" s="204"/>
      <c r="AG59" s="204"/>
      <c r="AH59" s="215"/>
      <c r="AI59" s="1180" t="s">
        <v>209</v>
      </c>
      <c r="AJ59" s="1180"/>
      <c r="AK59" s="1187">
        <f>決算書!K18/1000</f>
        <v>0</v>
      </c>
      <c r="AL59" s="1187"/>
      <c r="AM59" s="1187"/>
      <c r="AN59" s="1188" t="e">
        <f>AK57/AK59</f>
        <v>#DIV/0!</v>
      </c>
      <c r="AO59" s="1188"/>
      <c r="AP59" s="204"/>
      <c r="AQ59" s="204"/>
      <c r="AR59" s="204"/>
      <c r="AS59" s="204"/>
      <c r="AT59" s="204"/>
      <c r="AU59" s="204"/>
      <c r="AV59" s="213"/>
      <c r="AW59" s="1187" t="s">
        <v>210</v>
      </c>
      <c r="AX59" s="1187"/>
      <c r="AY59" s="1206">
        <f>BI67/1000</f>
        <v>0</v>
      </c>
      <c r="AZ59" s="1207"/>
      <c r="BA59" s="1207"/>
      <c r="BB59" s="1207"/>
      <c r="BC59" s="1208"/>
      <c r="BD59" s="204"/>
      <c r="BF59" s="1271"/>
      <c r="BG59" s="206" t="str">
        <f>決算書!P21</f>
        <v>修繕費</v>
      </c>
      <c r="BH59" s="562">
        <f>決算書!Q21</f>
        <v>0</v>
      </c>
      <c r="BI59" s="562">
        <f>決算書!R21</f>
        <v>0</v>
      </c>
      <c r="BJ59" s="562">
        <f t="shared" si="0"/>
        <v>0</v>
      </c>
    </row>
    <row r="60" spans="10:62" ht="24.6" customHeight="1">
      <c r="M60" s="204"/>
      <c r="N60" s="204"/>
      <c r="O60" s="204"/>
      <c r="P60" s="204"/>
      <c r="Q60" s="204"/>
      <c r="R60" s="204"/>
      <c r="S60" s="204"/>
      <c r="T60" s="204"/>
      <c r="U60" s="204"/>
      <c r="V60" s="204"/>
      <c r="W60" s="204"/>
      <c r="X60" s="204"/>
      <c r="Y60" s="204"/>
      <c r="Z60" s="204"/>
      <c r="AA60" s="204"/>
      <c r="AB60" s="204"/>
      <c r="AC60" s="204"/>
      <c r="AD60" s="204"/>
      <c r="AE60" s="204"/>
      <c r="AF60" s="204"/>
      <c r="AG60" s="204"/>
      <c r="AH60" s="204"/>
      <c r="AI60" s="1180"/>
      <c r="AJ60" s="1180"/>
      <c r="AK60" s="1187"/>
      <c r="AL60" s="1187"/>
      <c r="AM60" s="1187"/>
      <c r="AN60" s="1188"/>
      <c r="AO60" s="1188"/>
      <c r="AP60" s="204"/>
      <c r="AQ60" s="204"/>
      <c r="AR60" s="204"/>
      <c r="AS60" s="204"/>
      <c r="AT60" s="204"/>
      <c r="AU60" s="204"/>
      <c r="AV60" s="213"/>
      <c r="AW60" s="1187"/>
      <c r="AX60" s="1187"/>
      <c r="AY60" s="1209"/>
      <c r="AZ60" s="1210"/>
      <c r="BA60" s="1210"/>
      <c r="BB60" s="1210"/>
      <c r="BC60" s="1211"/>
      <c r="BD60" s="204"/>
      <c r="BF60" s="1271"/>
      <c r="BG60" s="206" t="str">
        <f>決算書!P22</f>
        <v>水道光熱費</v>
      </c>
      <c r="BH60" s="562">
        <f>決算書!Q22</f>
        <v>0</v>
      </c>
      <c r="BI60" s="562">
        <f>決算書!R22</f>
        <v>0</v>
      </c>
      <c r="BJ60" s="562">
        <f t="shared" si="0"/>
        <v>0</v>
      </c>
    </row>
    <row r="61" spans="10:62" ht="24.6" customHeight="1">
      <c r="M61" s="204"/>
      <c r="N61" s="204"/>
      <c r="O61" s="204"/>
      <c r="P61" s="204"/>
      <c r="Q61" s="204"/>
      <c r="R61" s="204"/>
      <c r="S61" s="204"/>
      <c r="T61" s="204"/>
      <c r="U61" s="204"/>
      <c r="V61" s="204"/>
      <c r="W61" s="204"/>
      <c r="X61" s="204"/>
      <c r="Y61" s="204"/>
      <c r="Z61" s="204"/>
      <c r="AA61" s="204"/>
      <c r="AB61" s="204"/>
      <c r="AC61" s="204"/>
      <c r="AD61" s="204"/>
      <c r="AE61" s="204"/>
      <c r="AF61" s="204"/>
      <c r="AG61" s="204"/>
      <c r="AH61" s="204"/>
      <c r="AI61" s="1180" t="s">
        <v>468</v>
      </c>
      <c r="AJ61" s="1180"/>
      <c r="AK61" s="1181">
        <f>AK57-AK59</f>
        <v>0</v>
      </c>
      <c r="AL61" s="1182"/>
      <c r="AM61" s="1182"/>
      <c r="AN61" s="1182"/>
      <c r="AO61" s="1183"/>
      <c r="AP61" s="204"/>
      <c r="AQ61" s="204"/>
      <c r="AR61" s="204"/>
      <c r="AS61" s="204"/>
      <c r="AT61" s="204"/>
      <c r="AU61" s="204"/>
      <c r="AV61" s="214"/>
      <c r="AW61" s="1187" t="s">
        <v>209</v>
      </c>
      <c r="AX61" s="1187"/>
      <c r="AY61" s="1187">
        <f>BH67/1000</f>
        <v>0</v>
      </c>
      <c r="AZ61" s="1187"/>
      <c r="BA61" s="1187"/>
      <c r="BB61" s="1188" t="e">
        <f>AY59/AY61</f>
        <v>#DIV/0!</v>
      </c>
      <c r="BC61" s="1188"/>
      <c r="BD61" s="204"/>
      <c r="BF61" s="1271"/>
      <c r="BG61" s="206" t="str">
        <f>決算書!P23</f>
        <v>新聞図書費</v>
      </c>
      <c r="BH61" s="562">
        <f>決算書!Q23</f>
        <v>0</v>
      </c>
      <c r="BI61" s="562">
        <f>決算書!R23</f>
        <v>0</v>
      </c>
      <c r="BJ61" s="562">
        <f t="shared" si="0"/>
        <v>0</v>
      </c>
    </row>
    <row r="62" spans="10:62" ht="24.6" customHeight="1">
      <c r="M62" s="204"/>
      <c r="N62" s="204"/>
      <c r="O62" s="204"/>
      <c r="P62" s="204"/>
      <c r="Q62" s="204"/>
      <c r="R62" s="204"/>
      <c r="S62" s="204"/>
      <c r="T62" s="204"/>
      <c r="U62" s="204"/>
      <c r="V62" s="204"/>
      <c r="W62" s="204"/>
      <c r="X62" s="204"/>
      <c r="Y62" s="204"/>
      <c r="Z62" s="204"/>
      <c r="AA62" s="204"/>
      <c r="AB62" s="204"/>
      <c r="AC62" s="204"/>
      <c r="AD62" s="204"/>
      <c r="AE62" s="204"/>
      <c r="AF62" s="204"/>
      <c r="AG62" s="204"/>
      <c r="AH62" s="204"/>
      <c r="AI62" s="1180"/>
      <c r="AJ62" s="1180"/>
      <c r="AK62" s="1184"/>
      <c r="AL62" s="1185"/>
      <c r="AM62" s="1185"/>
      <c r="AN62" s="1185"/>
      <c r="AO62" s="1186"/>
      <c r="AP62" s="204"/>
      <c r="AQ62" s="204"/>
      <c r="AR62" s="204"/>
      <c r="AS62" s="204"/>
      <c r="AT62" s="204"/>
      <c r="AU62" s="204"/>
      <c r="AV62" s="213"/>
      <c r="AW62" s="1187"/>
      <c r="AX62" s="1187"/>
      <c r="AY62" s="1187"/>
      <c r="AZ62" s="1187"/>
      <c r="BA62" s="1187"/>
      <c r="BB62" s="1188"/>
      <c r="BC62" s="1188"/>
      <c r="BD62" s="204"/>
      <c r="BF62" s="1271"/>
      <c r="BG62" s="206" t="str">
        <f>決算書!P24</f>
        <v>リース料</v>
      </c>
      <c r="BH62" s="562">
        <f>決算書!Q24</f>
        <v>0</v>
      </c>
      <c r="BI62" s="562">
        <f>決算書!R24</f>
        <v>0</v>
      </c>
      <c r="BJ62" s="562">
        <f t="shared" si="0"/>
        <v>0</v>
      </c>
    </row>
    <row r="63" spans="10:62" ht="24.6" customHeight="1">
      <c r="M63" s="204"/>
      <c r="N63" s="204"/>
      <c r="O63" s="204"/>
      <c r="P63" s="204"/>
      <c r="Q63" s="204"/>
      <c r="R63" s="204"/>
      <c r="S63" s="204"/>
      <c r="T63" s="204"/>
      <c r="U63" s="204"/>
      <c r="V63" s="204"/>
      <c r="W63" s="204"/>
      <c r="X63" s="204"/>
      <c r="Y63" s="204"/>
      <c r="Z63" s="204"/>
      <c r="AA63" s="204"/>
      <c r="AB63" s="204"/>
      <c r="AC63" s="204"/>
      <c r="AD63" s="204"/>
      <c r="AE63" s="204"/>
      <c r="AF63" s="204"/>
      <c r="AG63" s="204"/>
      <c r="AH63" s="204"/>
      <c r="AI63" s="211"/>
      <c r="AJ63" s="211"/>
      <c r="AK63" s="210"/>
      <c r="AL63" s="210"/>
      <c r="AM63" s="210"/>
      <c r="AN63" s="210"/>
      <c r="AO63" s="210"/>
      <c r="AP63" s="204"/>
      <c r="AQ63" s="204"/>
      <c r="AR63" s="204"/>
      <c r="AS63" s="204"/>
      <c r="AT63" s="204"/>
      <c r="AU63" s="204"/>
      <c r="AV63" s="213"/>
      <c r="AW63" s="1187" t="s">
        <v>468</v>
      </c>
      <c r="AX63" s="1187"/>
      <c r="AY63" s="1181">
        <f>AY59-AY61</f>
        <v>0</v>
      </c>
      <c r="AZ63" s="1182"/>
      <c r="BA63" s="1182"/>
      <c r="BB63" s="1182"/>
      <c r="BC63" s="1183"/>
      <c r="BD63" s="204"/>
      <c r="BF63" s="1271"/>
      <c r="BG63" s="206" t="str">
        <f>決算書!P25</f>
        <v>地代家賃・賃借料</v>
      </c>
      <c r="BH63" s="562">
        <f>決算書!Q25</f>
        <v>0</v>
      </c>
      <c r="BI63" s="562">
        <f>決算書!R25</f>
        <v>0</v>
      </c>
      <c r="BJ63" s="562">
        <f t="shared" si="0"/>
        <v>0</v>
      </c>
    </row>
    <row r="64" spans="10:62" ht="24.6" customHeight="1">
      <c r="M64" s="204"/>
      <c r="N64" s="204"/>
      <c r="O64" s="204"/>
      <c r="P64" s="204"/>
      <c r="Q64" s="204"/>
      <c r="R64" s="204"/>
      <c r="S64" s="204"/>
      <c r="T64" s="204"/>
      <c r="U64" s="204"/>
      <c r="V64" s="204"/>
      <c r="W64" s="204"/>
      <c r="X64" s="204"/>
      <c r="Y64" s="204"/>
      <c r="Z64" s="204"/>
      <c r="AA64" s="204"/>
      <c r="AB64" s="204"/>
      <c r="AC64" s="204"/>
      <c r="AD64" s="204"/>
      <c r="AE64" s="204"/>
      <c r="AF64" s="204"/>
      <c r="AG64" s="204"/>
      <c r="AH64" s="204"/>
      <c r="AI64" s="211"/>
      <c r="AJ64" s="211"/>
      <c r="AK64" s="210"/>
      <c r="AL64" s="210"/>
      <c r="AM64" s="210"/>
      <c r="AN64" s="210"/>
      <c r="AO64" s="210"/>
      <c r="AP64" s="204"/>
      <c r="AQ64" s="204"/>
      <c r="AR64" s="204"/>
      <c r="AS64" s="204"/>
      <c r="AT64" s="204"/>
      <c r="AU64" s="204"/>
      <c r="AV64" s="213"/>
      <c r="AW64" s="1187"/>
      <c r="AX64" s="1187"/>
      <c r="AY64" s="1184"/>
      <c r="AZ64" s="1185"/>
      <c r="BA64" s="1185"/>
      <c r="BB64" s="1185"/>
      <c r="BC64" s="1186"/>
      <c r="BD64" s="204"/>
      <c r="BF64" s="1271"/>
      <c r="BG64" s="206" t="str">
        <f>決算書!P26</f>
        <v>衛生費・保守費</v>
      </c>
      <c r="BH64" s="562">
        <f>決算書!Q26</f>
        <v>0</v>
      </c>
      <c r="BI64" s="562">
        <f>決算書!R26</f>
        <v>0</v>
      </c>
      <c r="BJ64" s="562">
        <f t="shared" si="0"/>
        <v>0</v>
      </c>
    </row>
    <row r="65" spans="13:62" ht="24.6" customHeight="1">
      <c r="M65" s="204"/>
      <c r="N65" s="204"/>
      <c r="O65" s="204"/>
      <c r="P65" s="204"/>
      <c r="Q65" s="204"/>
      <c r="R65" s="204"/>
      <c r="S65" s="204"/>
      <c r="T65" s="204"/>
      <c r="U65" s="204"/>
      <c r="V65" s="204"/>
      <c r="W65" s="204"/>
      <c r="X65" s="204"/>
      <c r="Y65" s="204"/>
      <c r="Z65" s="204"/>
      <c r="AA65" s="204"/>
      <c r="AB65" s="204"/>
      <c r="AC65" s="204"/>
      <c r="AD65" s="204"/>
      <c r="AE65" s="204"/>
      <c r="AF65" s="204"/>
      <c r="AG65" s="204"/>
      <c r="AH65" s="204"/>
      <c r="AI65" s="211"/>
      <c r="AJ65" s="211"/>
      <c r="AK65" s="210"/>
      <c r="AL65" s="210"/>
      <c r="AM65" s="210"/>
      <c r="AN65" s="210"/>
      <c r="AO65" s="210"/>
      <c r="AP65" s="204"/>
      <c r="AQ65" s="204"/>
      <c r="AR65" s="204"/>
      <c r="AS65" s="204"/>
      <c r="AT65" s="204"/>
      <c r="AU65" s="208"/>
      <c r="AV65" s="204"/>
      <c r="AW65" s="212"/>
      <c r="AX65" s="212"/>
      <c r="AY65" s="210"/>
      <c r="AZ65" s="210"/>
      <c r="BA65" s="210"/>
      <c r="BB65" s="210"/>
      <c r="BC65" s="210"/>
      <c r="BD65" s="204"/>
      <c r="BF65" s="1271"/>
      <c r="BG65" s="206" t="str">
        <f>決算書!P27</f>
        <v>減価償却費</v>
      </c>
      <c r="BH65" s="562">
        <f>決算書!Q27</f>
        <v>0</v>
      </c>
      <c r="BI65" s="562">
        <f>決算書!R27</f>
        <v>0</v>
      </c>
      <c r="BJ65" s="562">
        <f t="shared" si="0"/>
        <v>0</v>
      </c>
    </row>
    <row r="66" spans="13:62" ht="24.6" customHeight="1">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11"/>
      <c r="AJ66" s="211"/>
      <c r="AK66" s="210"/>
      <c r="AL66" s="210"/>
      <c r="AM66" s="210"/>
      <c r="AN66" s="210"/>
      <c r="AO66" s="210"/>
      <c r="AP66" s="204"/>
      <c r="AQ66" s="204"/>
      <c r="AR66" s="204"/>
      <c r="AS66" s="204"/>
      <c r="AT66" s="204"/>
      <c r="AU66" s="208"/>
      <c r="AV66" s="204"/>
      <c r="AW66" s="204"/>
      <c r="AX66" s="204"/>
      <c r="AY66" s="204"/>
      <c r="AZ66" s="204"/>
      <c r="BA66" s="204"/>
      <c r="BB66" s="204"/>
      <c r="BC66" s="204"/>
      <c r="BF66" s="1271"/>
      <c r="BG66" s="206" t="str">
        <f>決算書!P28</f>
        <v>その他維持費</v>
      </c>
      <c r="BH66" s="562">
        <f>決算書!Q28</f>
        <v>0</v>
      </c>
      <c r="BI66" s="562">
        <f>決算書!R28</f>
        <v>0</v>
      </c>
      <c r="BJ66" s="562">
        <f t="shared" si="0"/>
        <v>0</v>
      </c>
    </row>
    <row r="67" spans="13:62" ht="24.6" customHeight="1">
      <c r="M67" s="204"/>
      <c r="N67" s="204"/>
      <c r="O67" s="204"/>
      <c r="P67" s="204"/>
      <c r="Q67" s="204"/>
      <c r="R67" s="204"/>
      <c r="S67" s="204"/>
      <c r="T67" s="204"/>
      <c r="U67" s="204"/>
      <c r="V67" s="204"/>
      <c r="W67" s="204"/>
      <c r="X67" s="204"/>
      <c r="Y67" s="204"/>
      <c r="Z67" s="204"/>
      <c r="AA67" s="204"/>
      <c r="AB67" s="204"/>
      <c r="AC67" s="204"/>
      <c r="AD67" s="204"/>
      <c r="AE67" s="204"/>
      <c r="AF67" s="204"/>
      <c r="AG67" s="204"/>
      <c r="AH67" s="204"/>
      <c r="AI67" s="204"/>
      <c r="AJ67" s="204"/>
      <c r="AK67" s="204"/>
      <c r="AL67" s="204"/>
      <c r="AM67" s="204"/>
      <c r="AN67" s="204"/>
      <c r="AO67" s="204"/>
      <c r="AP67" s="204"/>
      <c r="AQ67" s="204"/>
      <c r="AR67" s="204"/>
      <c r="AS67" s="204"/>
      <c r="AT67" s="204"/>
      <c r="AU67" s="208"/>
      <c r="AW67" s="1258" t="s">
        <v>442</v>
      </c>
      <c r="AX67" s="1259"/>
      <c r="AY67" s="1259"/>
      <c r="AZ67" s="1259"/>
      <c r="BA67" s="1259"/>
      <c r="BB67" s="1259"/>
      <c r="BC67" s="1260"/>
      <c r="BF67" s="1272"/>
      <c r="BG67" s="209" t="s">
        <v>485</v>
      </c>
      <c r="BH67" s="565">
        <f>SUM(BH57:BH66)</f>
        <v>0</v>
      </c>
      <c r="BI67" s="565">
        <f>SUM(BI57:BI66)</f>
        <v>0</v>
      </c>
      <c r="BJ67" s="565">
        <f t="shared" si="0"/>
        <v>0</v>
      </c>
    </row>
    <row r="68" spans="13:62" ht="24.6" customHeight="1">
      <c r="M68" s="204"/>
      <c r="N68" s="204"/>
      <c r="O68" s="204"/>
      <c r="P68" s="204"/>
      <c r="Q68" s="204"/>
      <c r="R68" s="204"/>
      <c r="S68" s="204"/>
      <c r="T68" s="204"/>
      <c r="U68" s="204"/>
      <c r="V68" s="204"/>
      <c r="W68" s="204"/>
      <c r="X68" s="204"/>
      <c r="Y68" s="204"/>
      <c r="Z68" s="204"/>
      <c r="AA68" s="204"/>
      <c r="AB68" s="204"/>
      <c r="AC68" s="204"/>
      <c r="AD68" s="204"/>
      <c r="AE68" s="204"/>
      <c r="AF68" s="204"/>
      <c r="AG68" s="204"/>
      <c r="AH68" s="204"/>
      <c r="AI68" s="204"/>
      <c r="AJ68" s="204"/>
      <c r="AK68" s="204"/>
      <c r="AL68" s="204"/>
      <c r="AM68" s="204"/>
      <c r="AN68" s="204"/>
      <c r="AO68" s="204"/>
      <c r="AP68" s="204"/>
      <c r="AQ68" s="204"/>
      <c r="AR68" s="204"/>
      <c r="AS68" s="204"/>
      <c r="AT68" s="204"/>
      <c r="AU68" s="208"/>
      <c r="AV68" s="204"/>
      <c r="AW68" s="1261"/>
      <c r="AX68" s="1262"/>
      <c r="AY68" s="1262"/>
      <c r="AZ68" s="1262"/>
      <c r="BA68" s="1262"/>
      <c r="BB68" s="1262"/>
      <c r="BC68" s="1263"/>
      <c r="BF68" s="1264" t="s">
        <v>486</v>
      </c>
      <c r="BG68" s="206" t="str">
        <f>決算書!P29</f>
        <v>租税公課</v>
      </c>
      <c r="BH68" s="562">
        <f>決算書!Q29</f>
        <v>0</v>
      </c>
      <c r="BI68" s="562">
        <f>決算書!R29</f>
        <v>0</v>
      </c>
      <c r="BJ68" s="562">
        <f t="shared" si="0"/>
        <v>0</v>
      </c>
    </row>
    <row r="69" spans="13:62" ht="24.6" customHeight="1">
      <c r="M69" s="204"/>
      <c r="N69" s="204"/>
      <c r="O69" s="204"/>
      <c r="P69" s="204"/>
      <c r="Q69" s="204"/>
      <c r="R69" s="204"/>
      <c r="S69" s="204"/>
      <c r="T69" s="204"/>
      <c r="U69" s="204"/>
      <c r="V69" s="204"/>
      <c r="W69" s="204"/>
      <c r="X69" s="204"/>
      <c r="Y69" s="204"/>
      <c r="Z69" s="204"/>
      <c r="AA69" s="204"/>
      <c r="AB69" s="204"/>
      <c r="AC69" s="204"/>
      <c r="AD69" s="204"/>
      <c r="AE69" s="204"/>
      <c r="AF69" s="204"/>
      <c r="AG69" s="204"/>
      <c r="AH69" s="204"/>
      <c r="AI69" s="204"/>
      <c r="AJ69" s="204"/>
      <c r="AK69" s="204"/>
      <c r="AL69" s="204"/>
      <c r="AM69" s="204"/>
      <c r="AN69" s="204"/>
      <c r="AO69" s="204"/>
      <c r="AP69" s="204"/>
      <c r="AQ69" s="204"/>
      <c r="AR69" s="204"/>
      <c r="AS69" s="204"/>
      <c r="AT69" s="204"/>
      <c r="AU69" s="208"/>
      <c r="AV69" s="204"/>
      <c r="AW69" s="1180" t="s">
        <v>210</v>
      </c>
      <c r="AX69" s="1180"/>
      <c r="AY69" s="1206">
        <f>BI73/1000</f>
        <v>0</v>
      </c>
      <c r="AZ69" s="1207"/>
      <c r="BA69" s="1207"/>
      <c r="BB69" s="1207"/>
      <c r="BC69" s="1208"/>
      <c r="BF69" s="1265"/>
      <c r="BG69" s="206" t="str">
        <f>決算書!P30</f>
        <v>諸会費・寄付金</v>
      </c>
      <c r="BH69" s="562">
        <f>決算書!Q30</f>
        <v>0</v>
      </c>
      <c r="BI69" s="562">
        <f>決算書!R30</f>
        <v>0</v>
      </c>
      <c r="BJ69" s="562">
        <f t="shared" si="0"/>
        <v>0</v>
      </c>
    </row>
    <row r="70" spans="13:62" ht="24.6" customHeight="1">
      <c r="M70" s="204"/>
      <c r="N70" s="204"/>
      <c r="O70" s="204"/>
      <c r="P70" s="204"/>
      <c r="Q70" s="204"/>
      <c r="R70" s="204"/>
      <c r="S70" s="204"/>
      <c r="T70" s="204"/>
      <c r="U70" s="204"/>
      <c r="V70" s="204"/>
      <c r="W70" s="204"/>
      <c r="X70" s="204"/>
      <c r="Y70" s="204"/>
      <c r="Z70" s="204"/>
      <c r="AA70" s="204"/>
      <c r="AB70" s="204"/>
      <c r="AC70" s="204"/>
      <c r="AD70" s="204"/>
      <c r="AE70" s="204"/>
      <c r="AF70" s="204"/>
      <c r="AG70" s="204"/>
      <c r="AH70" s="204"/>
      <c r="AI70" s="204"/>
      <c r="AJ70" s="204"/>
      <c r="AK70" s="204"/>
      <c r="AL70" s="204"/>
      <c r="AM70" s="204"/>
      <c r="AN70" s="204"/>
      <c r="AO70" s="204"/>
      <c r="AP70" s="204"/>
      <c r="AQ70" s="204"/>
      <c r="AR70" s="204"/>
      <c r="AS70" s="204"/>
      <c r="AT70" s="204"/>
      <c r="AU70" s="208"/>
      <c r="AV70" s="207"/>
      <c r="AW70" s="1180"/>
      <c r="AX70" s="1180"/>
      <c r="AY70" s="1209"/>
      <c r="AZ70" s="1210"/>
      <c r="BA70" s="1210"/>
      <c r="BB70" s="1210"/>
      <c r="BC70" s="1211"/>
      <c r="BF70" s="1265"/>
      <c r="BG70" s="206" t="str">
        <f>決算書!P31</f>
        <v>支払手数料・顧問料</v>
      </c>
      <c r="BH70" s="562">
        <f>決算書!Q31</f>
        <v>0</v>
      </c>
      <c r="BI70" s="562">
        <f>決算書!R31</f>
        <v>0</v>
      </c>
      <c r="BJ70" s="562">
        <f t="shared" si="0"/>
        <v>0</v>
      </c>
    </row>
    <row r="71" spans="13:62" ht="24.6" customHeight="1">
      <c r="M71" s="204"/>
      <c r="N71" s="204"/>
      <c r="O71" s="204"/>
      <c r="P71" s="204"/>
      <c r="Q71" s="204"/>
      <c r="R71" s="204"/>
      <c r="S71" s="204"/>
      <c r="T71" s="204"/>
      <c r="U71" s="204"/>
      <c r="V71" s="204"/>
      <c r="W71" s="204"/>
      <c r="X71" s="204"/>
      <c r="Y71" s="204"/>
      <c r="Z71" s="204"/>
      <c r="AA71" s="204"/>
      <c r="AB71" s="204"/>
      <c r="AC71" s="204"/>
      <c r="AD71" s="204"/>
      <c r="AE71" s="204"/>
      <c r="AF71" s="204"/>
      <c r="AG71" s="204"/>
      <c r="AH71" s="204"/>
      <c r="AI71" s="204"/>
      <c r="AJ71" s="204"/>
      <c r="AK71" s="204"/>
      <c r="AL71" s="204"/>
      <c r="AM71" s="204"/>
      <c r="AN71" s="204"/>
      <c r="AO71" s="204"/>
      <c r="AP71" s="203"/>
      <c r="AQ71" s="203"/>
      <c r="AR71" s="203"/>
      <c r="AS71" s="204"/>
      <c r="AW71" s="1180" t="s">
        <v>209</v>
      </c>
      <c r="AX71" s="1180"/>
      <c r="AY71" s="1187">
        <f>BH73/1000</f>
        <v>0</v>
      </c>
      <c r="AZ71" s="1187"/>
      <c r="BA71" s="1187"/>
      <c r="BB71" s="1255" t="e">
        <f>AY69/AY71</f>
        <v>#DIV/0!</v>
      </c>
      <c r="BC71" s="1255"/>
      <c r="BF71" s="1265"/>
      <c r="BG71" s="206" t="str">
        <f>決算書!P32</f>
        <v>その他保険料</v>
      </c>
      <c r="BH71" s="562">
        <f>決算書!Q32</f>
        <v>0</v>
      </c>
      <c r="BI71" s="562">
        <f>決算書!R32</f>
        <v>0</v>
      </c>
      <c r="BJ71" s="562">
        <f t="shared" si="0"/>
        <v>0</v>
      </c>
    </row>
    <row r="72" spans="13:62" ht="24.6" customHeight="1">
      <c r="M72" s="204"/>
      <c r="N72" s="204"/>
      <c r="O72" s="204"/>
      <c r="P72" s="204"/>
      <c r="Q72" s="204"/>
      <c r="R72" s="204"/>
      <c r="S72" s="204"/>
      <c r="T72" s="204"/>
      <c r="U72" s="204"/>
      <c r="V72" s="204"/>
      <c r="W72" s="204"/>
      <c r="X72" s="204"/>
      <c r="Y72" s="204"/>
      <c r="Z72" s="204"/>
      <c r="AA72" s="204"/>
      <c r="AB72" s="204"/>
      <c r="AC72" s="204"/>
      <c r="AD72" s="204"/>
      <c r="AE72" s="204"/>
      <c r="AF72" s="204"/>
      <c r="AG72" s="204"/>
      <c r="AH72" s="204"/>
      <c r="AI72" s="204"/>
      <c r="AJ72" s="204"/>
      <c r="AK72" s="204"/>
      <c r="AL72" s="204"/>
      <c r="AM72" s="204"/>
      <c r="AN72" s="204"/>
      <c r="AO72" s="204"/>
      <c r="AP72" s="203"/>
      <c r="AQ72" s="203"/>
      <c r="AR72" s="203"/>
      <c r="AS72" s="204"/>
      <c r="AW72" s="1180"/>
      <c r="AX72" s="1180"/>
      <c r="AY72" s="1187"/>
      <c r="AZ72" s="1187"/>
      <c r="BA72" s="1187"/>
      <c r="BB72" s="1255"/>
      <c r="BC72" s="1255"/>
      <c r="BF72" s="1265"/>
      <c r="BG72" s="206" t="str">
        <f>決算書!P33</f>
        <v>雑費等</v>
      </c>
      <c r="BH72" s="562">
        <f>決算書!Q33</f>
        <v>0</v>
      </c>
      <c r="BI72" s="562">
        <f>決算書!R33</f>
        <v>0</v>
      </c>
      <c r="BJ72" s="562">
        <f t="shared" si="0"/>
        <v>0</v>
      </c>
    </row>
    <row r="73" spans="13:62" ht="24.6" customHeight="1">
      <c r="M73" s="204"/>
      <c r="N73" s="204"/>
      <c r="O73" s="204"/>
      <c r="P73" s="204"/>
      <c r="Q73" s="204"/>
      <c r="R73" s="204"/>
      <c r="S73" s="204"/>
      <c r="T73" s="204"/>
      <c r="U73" s="204"/>
      <c r="V73" s="204"/>
      <c r="W73" s="204"/>
      <c r="X73" s="204"/>
      <c r="Y73" s="204"/>
      <c r="Z73" s="204"/>
      <c r="AA73" s="204"/>
      <c r="AB73" s="204"/>
      <c r="AC73" s="204"/>
      <c r="AD73" s="204"/>
      <c r="AE73" s="204"/>
      <c r="AF73" s="204"/>
      <c r="AG73" s="204"/>
      <c r="AH73" s="204"/>
      <c r="AI73" s="204"/>
      <c r="AJ73" s="204"/>
      <c r="AK73" s="203"/>
      <c r="AL73" s="203"/>
      <c r="AM73" s="203"/>
      <c r="AN73" s="203"/>
      <c r="AO73" s="203"/>
      <c r="AP73" s="203"/>
      <c r="AQ73" s="203"/>
      <c r="AR73" s="203"/>
      <c r="AS73" s="204"/>
      <c r="AW73" s="1180" t="s">
        <v>468</v>
      </c>
      <c r="AX73" s="1180"/>
      <c r="AY73" s="1206">
        <f>AY69-AY71</f>
        <v>0</v>
      </c>
      <c r="AZ73" s="1207"/>
      <c r="BA73" s="1207"/>
      <c r="BB73" s="1207"/>
      <c r="BC73" s="1208"/>
      <c r="BF73" s="1266"/>
      <c r="BG73" s="205" t="s">
        <v>487</v>
      </c>
      <c r="BH73" s="566">
        <f>SUM(BH68:BH72)</f>
        <v>0</v>
      </c>
      <c r="BI73" s="566">
        <f>SUM(BI68:BI72)</f>
        <v>0</v>
      </c>
      <c r="BJ73" s="566">
        <f t="shared" si="0"/>
        <v>0</v>
      </c>
    </row>
    <row r="74" spans="13:62" ht="24.6" customHeight="1">
      <c r="M74" s="204"/>
      <c r="N74" s="204"/>
      <c r="O74" s="204"/>
      <c r="P74" s="204"/>
      <c r="Q74" s="204"/>
      <c r="R74" s="204"/>
      <c r="S74" s="204"/>
      <c r="T74" s="204"/>
      <c r="U74" s="204"/>
      <c r="V74" s="204"/>
      <c r="W74" s="204"/>
      <c r="X74" s="204"/>
      <c r="Y74" s="204"/>
      <c r="Z74" s="204"/>
      <c r="AA74" s="204"/>
      <c r="AB74" s="204"/>
      <c r="AC74" s="204"/>
      <c r="AD74" s="204"/>
      <c r="AE74" s="204"/>
      <c r="AF74" s="204"/>
      <c r="AG74" s="204"/>
      <c r="AH74" s="204"/>
      <c r="AI74" s="204"/>
      <c r="AJ74" s="204"/>
      <c r="AK74" s="203"/>
      <c r="AL74" s="203"/>
      <c r="AM74" s="203"/>
      <c r="AN74" s="203"/>
      <c r="AO74" s="203"/>
      <c r="AP74" s="203"/>
      <c r="AQ74" s="203"/>
      <c r="AR74" s="203"/>
      <c r="AS74" s="204"/>
      <c r="AW74" s="1180"/>
      <c r="AX74" s="1180"/>
      <c r="AY74" s="1209"/>
      <c r="AZ74" s="1210"/>
      <c r="BA74" s="1210"/>
      <c r="BB74" s="1210"/>
      <c r="BC74" s="1211"/>
      <c r="BF74" s="1256" t="s">
        <v>488</v>
      </c>
      <c r="BG74" s="1257"/>
      <c r="BH74" s="567">
        <f>BH48+BH56+BH67+BH73</f>
        <v>0</v>
      </c>
      <c r="BI74" s="567">
        <f>BI48+BI56+BI67+BI73</f>
        <v>0</v>
      </c>
      <c r="BJ74" s="568">
        <f t="shared" si="0"/>
        <v>0</v>
      </c>
    </row>
    <row r="75" spans="13:62" ht="24.6" customHeight="1">
      <c r="AI75" s="204"/>
      <c r="AJ75" s="204"/>
      <c r="AK75" s="203"/>
      <c r="AL75" s="203"/>
      <c r="AM75" s="203"/>
      <c r="AN75" s="203"/>
      <c r="AO75" s="203"/>
    </row>
    <row r="76" spans="13:62" ht="24.6" customHeight="1">
      <c r="X76" s="202"/>
      <c r="Y76" s="201"/>
    </row>
    <row r="77" spans="13:62" ht="24.6" customHeight="1">
      <c r="X77" s="202"/>
      <c r="Y77" s="201"/>
      <c r="BH77" s="200"/>
      <c r="BI77" s="200"/>
    </row>
    <row r="78" spans="13:62" ht="24.6" customHeight="1">
      <c r="BH78" s="199"/>
      <c r="BI78" s="199"/>
    </row>
    <row r="79" spans="13:62" ht="24.6" customHeight="1">
      <c r="BH79" s="199"/>
      <c r="BI79" s="199"/>
    </row>
  </sheetData>
  <sheetProtection algorithmName="SHA-512" hashValue="KAxMS3vwSGhYkroNgW5ATVcqofk1ZL/KskvBBl8C+iOzc158s6xPnVqCAoLUrmrtb+u/Bs3MnQANI0qF7uZzIg==" saltValue="4Vpzb5vwbyqv/PzZh7weew==" spinCount="100000" sheet="1" objects="1" scenarios="1" formatCells="0" formatColumns="0" formatRows="0"/>
  <mergeCells count="138">
    <mergeCell ref="A1:V4"/>
    <mergeCell ref="AF20:AG21"/>
    <mergeCell ref="AH20:AL21"/>
    <mergeCell ref="AM14:AR15"/>
    <mergeCell ref="AM16:AN17"/>
    <mergeCell ref="AO16:AR17"/>
    <mergeCell ref="AM18:AN19"/>
    <mergeCell ref="AO18:AP19"/>
    <mergeCell ref="AQ18:AR19"/>
    <mergeCell ref="AM20:AN21"/>
    <mergeCell ref="AO20:AR21"/>
    <mergeCell ref="AF14:AL15"/>
    <mergeCell ref="AF16:AG17"/>
    <mergeCell ref="AH16:AL17"/>
    <mergeCell ref="AF18:AG19"/>
    <mergeCell ref="AH18:AJ19"/>
    <mergeCell ref="AK18:AL19"/>
    <mergeCell ref="M20:N21"/>
    <mergeCell ref="O20:Q21"/>
    <mergeCell ref="R20:S21"/>
    <mergeCell ref="M16:S17"/>
    <mergeCell ref="M18:N19"/>
    <mergeCell ref="O18:S19"/>
    <mergeCell ref="AI61:AJ62"/>
    <mergeCell ref="AK61:AO62"/>
    <mergeCell ref="AW61:AX62"/>
    <mergeCell ref="AY61:BA62"/>
    <mergeCell ref="BB61:BC62"/>
    <mergeCell ref="BF57:BF67"/>
    <mergeCell ref="AI59:AJ60"/>
    <mergeCell ref="AK59:AM60"/>
    <mergeCell ref="AN59:AO60"/>
    <mergeCell ref="AW59:AX60"/>
    <mergeCell ref="AY69:BC70"/>
    <mergeCell ref="AW71:AX72"/>
    <mergeCell ref="AY71:BA72"/>
    <mergeCell ref="BB71:BC72"/>
    <mergeCell ref="AW73:AX74"/>
    <mergeCell ref="AY59:BC60"/>
    <mergeCell ref="AK52:AO53"/>
    <mergeCell ref="AY73:BC74"/>
    <mergeCell ref="BF74:BG74"/>
    <mergeCell ref="AW63:AX64"/>
    <mergeCell ref="AY63:BC64"/>
    <mergeCell ref="AW67:BC68"/>
    <mergeCell ref="AW69:AX70"/>
    <mergeCell ref="BF68:BF73"/>
    <mergeCell ref="BF49:BF56"/>
    <mergeCell ref="M57:N58"/>
    <mergeCell ref="O57:S58"/>
    <mergeCell ref="AI57:AJ58"/>
    <mergeCell ref="AK57:AO58"/>
    <mergeCell ref="AW57:BC58"/>
    <mergeCell ref="M51:S52"/>
    <mergeCell ref="AW51:AX52"/>
    <mergeCell ref="AY51:BA52"/>
    <mergeCell ref="BB51:BC52"/>
    <mergeCell ref="AI52:AJ53"/>
    <mergeCell ref="M53:N54"/>
    <mergeCell ref="O53:S54"/>
    <mergeCell ref="AW53:AX54"/>
    <mergeCell ref="AY53:BC54"/>
    <mergeCell ref="M55:N56"/>
    <mergeCell ref="O55:Q56"/>
    <mergeCell ref="R55:S56"/>
    <mergeCell ref="AI55:AO56"/>
    <mergeCell ref="AN50:AO51"/>
    <mergeCell ref="AI50:AJ51"/>
    <mergeCell ref="BF37:BG38"/>
    <mergeCell ref="BH37:BH38"/>
    <mergeCell ref="BI37:BI38"/>
    <mergeCell ref="BJ37:BJ38"/>
    <mergeCell ref="A41:B42"/>
    <mergeCell ref="C41:G42"/>
    <mergeCell ref="AW42:AX43"/>
    <mergeCell ref="AY42:BA43"/>
    <mergeCell ref="BB42:BC43"/>
    <mergeCell ref="AW40:AX41"/>
    <mergeCell ref="BF39:BF48"/>
    <mergeCell ref="AI48:AJ49"/>
    <mergeCell ref="AK48:AO49"/>
    <mergeCell ref="AW49:AX50"/>
    <mergeCell ref="AY49:BC50"/>
    <mergeCell ref="AK50:AM51"/>
    <mergeCell ref="AW38:BC39"/>
    <mergeCell ref="AY40:BC41"/>
    <mergeCell ref="AW44:AX45"/>
    <mergeCell ref="AY44:BC45"/>
    <mergeCell ref="AI46:AO47"/>
    <mergeCell ref="AW47:BC48"/>
    <mergeCell ref="A35:G36"/>
    <mergeCell ref="X36:Y37"/>
    <mergeCell ref="Z36:AD37"/>
    <mergeCell ref="A37:B38"/>
    <mergeCell ref="C37:G38"/>
    <mergeCell ref="X38:Y39"/>
    <mergeCell ref="Z38:AB39"/>
    <mergeCell ref="AC38:AD39"/>
    <mergeCell ref="A39:B40"/>
    <mergeCell ref="C39:E40"/>
    <mergeCell ref="F39:G40"/>
    <mergeCell ref="X40:Y41"/>
    <mergeCell ref="Z40:AD41"/>
    <mergeCell ref="X34:AD35"/>
    <mergeCell ref="AW1:BC2"/>
    <mergeCell ref="AW3:AX4"/>
    <mergeCell ref="AY3:BC4"/>
    <mergeCell ref="AF6:AL7"/>
    <mergeCell ref="AM6:AR7"/>
    <mergeCell ref="AW7:AX8"/>
    <mergeCell ref="AY7:BC8"/>
    <mergeCell ref="AF8:AG9"/>
    <mergeCell ref="AH8:AL9"/>
    <mergeCell ref="AW5:AX6"/>
    <mergeCell ref="AM8:AN9"/>
    <mergeCell ref="AO8:AR9"/>
    <mergeCell ref="AY5:BA6"/>
    <mergeCell ref="BB5:BC6"/>
    <mergeCell ref="M22:N23"/>
    <mergeCell ref="O22:S23"/>
    <mergeCell ref="AF10:AG11"/>
    <mergeCell ref="AH10:AJ11"/>
    <mergeCell ref="AK10:AL11"/>
    <mergeCell ref="AW13:BC14"/>
    <mergeCell ref="AO10:AP11"/>
    <mergeCell ref="AF12:AG13"/>
    <mergeCell ref="AH12:AL13"/>
    <mergeCell ref="AM12:AN13"/>
    <mergeCell ref="AO12:AR13"/>
    <mergeCell ref="AQ10:AR11"/>
    <mergeCell ref="AM10:AN11"/>
    <mergeCell ref="AW15:AX16"/>
    <mergeCell ref="AY15:BC16"/>
    <mergeCell ref="AW17:AX18"/>
    <mergeCell ref="AY17:BA18"/>
    <mergeCell ref="BB17:BC18"/>
    <mergeCell ref="AW19:AX20"/>
    <mergeCell ref="AY19:BC20"/>
  </mergeCells>
  <phoneticPr fontId="3"/>
  <printOptions horizontalCentered="1" verticalCentered="1"/>
  <pageMargins left="0.11811023622047245" right="0.11811023622047245" top="0.15748031496062992" bottom="0.15748031496062992" header="0.11811023622047245" footer="0.11811023622047245"/>
  <pageSetup paperSize="8" scale="44"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779CF74181A384CA71F8BC4814CAFCA" ma:contentTypeVersion="16" ma:contentTypeDescription="新しいドキュメントを作成します。" ma:contentTypeScope="" ma:versionID="8d80dedb45d4b51f1a7cd97faddf8b60">
  <xsd:schema xmlns:xsd="http://www.w3.org/2001/XMLSchema" xmlns:xs="http://www.w3.org/2001/XMLSchema" xmlns:p="http://schemas.microsoft.com/office/2006/metadata/properties" xmlns:ns2="2cf00f52-516e-49d3-9cbe-5e37d0291469" xmlns:ns3="61330dfc-7723-47cf-b120-8d2e1c1c0712" targetNamespace="http://schemas.microsoft.com/office/2006/metadata/properties" ma:root="true" ma:fieldsID="caf6bddec5807cca8c41f018a1d796a2" ns2:_="" ns3:_="">
    <xsd:import namespace="2cf00f52-516e-49d3-9cbe-5e37d0291469"/>
    <xsd:import namespace="61330dfc-7723-47cf-b120-8d2e1c1c071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f00f52-516e-49d3-9cbe-5e37d0291469"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1aa3ecb6-ff8c-4efa-8f0a-5f392f43564b}" ma:internalName="TaxCatchAll" ma:showField="CatchAllData" ma:web="2cf00f52-516e-49d3-9cbe-5e37d029146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1330dfc-7723-47cf-b120-8d2e1c1c071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d67d950f-6ac1-4c2b-a0c6-5f1bb51b4c2d"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2cf00f52-516e-49d3-9cbe-5e37d0291469">
      <UserInfo>
        <DisplayName/>
        <AccountId xsi:nil="true"/>
        <AccountType/>
      </UserInfo>
    </SharedWithUsers>
    <lcf76f155ced4ddcb4097134ff3c332f xmlns="61330dfc-7723-47cf-b120-8d2e1c1c0712">
      <Terms xmlns="http://schemas.microsoft.com/office/infopath/2007/PartnerControls"/>
    </lcf76f155ced4ddcb4097134ff3c332f>
    <TaxCatchAll xmlns="2cf00f52-516e-49d3-9cbe-5e37d029146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97F8447-8560-4890-BC05-C0809C620F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f00f52-516e-49d3-9cbe-5e37d0291469"/>
    <ds:schemaRef ds:uri="61330dfc-7723-47cf-b120-8d2e1c1c07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3348448-EE7B-40DA-937D-775570FD68E4}">
  <ds:schemaRefs>
    <ds:schemaRef ds:uri="http://purl.org/dc/terms/"/>
    <ds:schemaRef ds:uri="http://schemas.openxmlformats.org/package/2006/metadata/core-properties"/>
    <ds:schemaRef ds:uri="http://schemas.microsoft.com/office/2006/documentManagement/types"/>
    <ds:schemaRef ds:uri="http://purl.org/dc/dcmitype/"/>
    <ds:schemaRef ds:uri="http://www.w3.org/XML/1998/namespace"/>
    <ds:schemaRef ds:uri="61330dfc-7723-47cf-b120-8d2e1c1c0712"/>
    <ds:schemaRef ds:uri="http://schemas.microsoft.com/office/infopath/2007/PartnerControls"/>
    <ds:schemaRef ds:uri="http://schemas.microsoft.com/office/2006/metadata/properties"/>
    <ds:schemaRef ds:uri="2cf00f52-516e-49d3-9cbe-5e37d0291469"/>
    <ds:schemaRef ds:uri="http://purl.org/dc/elements/1.1/"/>
  </ds:schemaRefs>
</ds:datastoreItem>
</file>

<file path=customXml/itemProps3.xml><?xml version="1.0" encoding="utf-8"?>
<ds:datastoreItem xmlns:ds="http://schemas.openxmlformats.org/officeDocument/2006/customXml" ds:itemID="{946E8A4B-20B1-41EF-9915-C6BE52C13E4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18</vt:i4>
      </vt:variant>
    </vt:vector>
  </HeadingPairs>
  <TitlesOfParts>
    <vt:vector size="33" baseType="lpstr">
      <vt:lpstr>images</vt:lpstr>
      <vt:lpstr>マニュアル・チェックシート</vt:lpstr>
      <vt:lpstr>表紙</vt:lpstr>
      <vt:lpstr>結果通知</vt:lpstr>
      <vt:lpstr>決算書</vt:lpstr>
      <vt:lpstr>BS</vt:lpstr>
      <vt:lpstr>現預金</vt:lpstr>
      <vt:lpstr>PL</vt:lpstr>
      <vt:lpstr>PLロジックツリー</vt:lpstr>
      <vt:lpstr>CF</vt:lpstr>
      <vt:lpstr>保険提案補助シート</vt:lpstr>
      <vt:lpstr>親族内承継</vt:lpstr>
      <vt:lpstr>親族外承継</vt:lpstr>
      <vt:lpstr>事業清算</vt:lpstr>
      <vt:lpstr>福利厚生・役員退職金</vt:lpstr>
      <vt:lpstr>BS!Print_Area</vt:lpstr>
      <vt:lpstr>CF!Print_Area</vt:lpstr>
      <vt:lpstr>PL!Print_Area</vt:lpstr>
      <vt:lpstr>PLロジックツリー!Print_Area</vt:lpstr>
      <vt:lpstr>決算書!Print_Area</vt:lpstr>
      <vt:lpstr>結果通知!Print_Area</vt:lpstr>
      <vt:lpstr>現預金!Print_Area</vt:lpstr>
      <vt:lpstr>事業清算!Print_Area</vt:lpstr>
      <vt:lpstr>親族外承継!Print_Area</vt:lpstr>
      <vt:lpstr>親族内承継!Print_Area</vt:lpstr>
      <vt:lpstr>福利厚生・役員退職金!Print_Area</vt:lpstr>
      <vt:lpstr>サラサラ血</vt:lpstr>
      <vt:lpstr>スポーツマン</vt:lpstr>
      <vt:lpstr>ドロドロ血</vt:lpstr>
      <vt:lpstr>メタボ</vt:lpstr>
      <vt:lpstr>虚弱体質</vt:lpstr>
      <vt:lpstr>経過観察</vt:lpstr>
      <vt:lpstr>健康体</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Takayuki Machi</dc:creator>
  <cp:keywords/>
  <dc:description/>
  <cp:lastModifiedBy>明日香 松江</cp:lastModifiedBy>
  <cp:revision/>
  <cp:lastPrinted>2023-05-19T10:43:10Z</cp:lastPrinted>
  <dcterms:created xsi:type="dcterms:W3CDTF">2018-10-12T11:58:49Z</dcterms:created>
  <dcterms:modified xsi:type="dcterms:W3CDTF">2025-07-11T06:51:26Z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0x0101003779CF74181A384CA71F8BC4814CAFCA</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MediaServiceImageTags">
    <vt:lpwstr/>
  </property>
</Properties>
</file>