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webma\Downloads\"/>
    </mc:Choice>
  </mc:AlternateContent>
  <xr:revisionPtr revIDLastSave="0" documentId="8_{A0F140C2-EE5B-4805-999C-A92DB55A1E68}" xr6:coauthVersionLast="47" xr6:coauthVersionMax="47" xr10:uidLastSave="{00000000-0000-0000-0000-000000000000}"/>
  <bookViews>
    <workbookView xWindow="-108" yWindow="-108" windowWidth="23256" windowHeight="12456" tabRatio="596" activeTab="2" xr2:uid="{00000000-000D-0000-FFFF-FFFF00000000}"/>
  </bookViews>
  <sheets>
    <sheet name="決算書" sheetId="8" r:id="rId1"/>
    <sheet name="保険提案補助シート" sheetId="35" r:id="rId2"/>
    <sheet name="親族内承継" sheetId="24" r:id="rId3"/>
    <sheet name="親族外承継" sheetId="29" r:id="rId4"/>
    <sheet name="事業清算" sheetId="26" r:id="rId5"/>
    <sheet name="福利厚生・役員退職金" sheetId="27" r:id="rId6"/>
  </sheets>
  <externalReferences>
    <externalReference r:id="rId7"/>
    <externalReference r:id="rId8"/>
  </externalReferences>
  <definedNames>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a" localSheetId="4">'[1]４月'!#REF!</definedName>
    <definedName name="a" localSheetId="5">'[1]４月'!#REF!</definedName>
    <definedName name="a">'[1]４月'!#REF!</definedName>
    <definedName name="ai" localSheetId="5" hidden="1">#REF!</definedName>
    <definedName name="ai" hidden="1">#REF!</definedName>
    <definedName name="aii" localSheetId="5" hidden="1">#REF!</definedName>
    <definedName name="aii" hidden="1">#REF!</definedName>
    <definedName name="b" hidden="1">#REF!</definedName>
    <definedName name="credo" hidden="1">#REF!</definedName>
    <definedName name="ｄｗｄｗｄｗｄ" hidden="1">#REF!</definedName>
    <definedName name="g">'[1]４月'!#REF!</definedName>
    <definedName name="j" hidden="1">#REF!</definedName>
    <definedName name="ｋｋｋ">'[2]４月'!#REF!</definedName>
    <definedName name="ＫＫＫＫ" hidden="1">#REF!</definedName>
    <definedName name="K総務" hidden="1">#REF!</definedName>
    <definedName name="PL">INDIRECT(#REF!)</definedName>
    <definedName name="PL血液検査">INDIRECT(#REF!+#REF!)</definedName>
    <definedName name="_xlnm.Print_Area" localSheetId="0">決算書!$A$1:$S$37</definedName>
    <definedName name="_xlnm.Print_Area" localSheetId="4">事業清算!$A$1:$AQ$52</definedName>
    <definedName name="_xlnm.Print_Area" localSheetId="3">親族外承継!$A$1:$AQ$52</definedName>
    <definedName name="_xlnm.Print_Area" localSheetId="2">親族内承継!$A$1:$AQ$52</definedName>
    <definedName name="_xlnm.Print_Area" localSheetId="5">福利厚生・役員退職金!$A$1:$AQ$39</definedName>
    <definedName name="TITLE" localSheetId="4">'[1]４月'!#REF!</definedName>
    <definedName name="TITLE" localSheetId="5">'[1]４月'!#REF!</definedName>
    <definedName name="TITLE">'[1]４月'!#REF!</definedName>
    <definedName name="uy" localSheetId="4">'[1]４月'!#REF!</definedName>
    <definedName name="uy" localSheetId="5">'[1]４月'!#REF!</definedName>
    <definedName name="uy">'[1]４月'!#REF!</definedName>
    <definedName name="wq" localSheetId="4" hidden="1">#REF!</definedName>
    <definedName name="wq" localSheetId="5" hidden="1">#REF!</definedName>
    <definedName name="wq" hidden="1">#REF!</definedName>
    <definedName name="ｙ" localSheetId="5" hidden="1">#REF!</definedName>
    <definedName name="ｙ" hidden="1">#REF!</definedName>
    <definedName name="あ" localSheetId="5" hidden="1">#REF!</definedName>
    <definedName name="あ" hidden="1">#REF!</definedName>
    <definedName name="ああ" hidden="1">#REF!</definedName>
    <definedName name="あああ">'[1]４月'!#REF!</definedName>
    <definedName name="ああああ" hidden="1">#REF!</definedName>
    <definedName name="ああああああ">'[1]４月'!#REF!</definedName>
    <definedName name="ああああああああ">'[1]４月'!#REF!</definedName>
    <definedName name="ああああああああああ" hidden="1">#REF!</definedName>
    <definedName name="ああああああああああああ">'[1]４月'!#REF!</definedName>
    <definedName name="あああああああああああああ" hidden="1">#REF!</definedName>
    <definedName name="あい">'[1]４月'!#REF!</definedName>
    <definedName name="い" hidden="1">#REF!</definedName>
    <definedName name="ぉ" hidden="1">#REF!</definedName>
    <definedName name="さ" hidden="1">#REF!</definedName>
    <definedName name="ささあさっさ" hidden="1">#REF!</definedName>
    <definedName name="サラサラ血">#REF!</definedName>
    <definedName name="じょあき" hidden="1">#REF!</definedName>
    <definedName name="スポーツマン">#REF!</definedName>
    <definedName name="っさささ" hidden="1">#REF!</definedName>
    <definedName name="っさささささ" hidden="1">#REF!</definedName>
    <definedName name="ドロドロ血">#REF!</definedName>
    <definedName name="メタボ">#REF!</definedName>
    <definedName name="井藤" hidden="1">#REF!</definedName>
    <definedName name="画像">INDIRECT(#REF!)</definedName>
    <definedName name="虚弱体質">#REF!</definedName>
    <definedName name="経過観察">#REF!</definedName>
    <definedName name="健康体">#REF!</definedName>
    <definedName name="三國" hidden="1">#REF!</definedName>
    <definedName name="他">'[1]４月'!#REF!</definedName>
    <definedName name="他お" hidden="1">#REF!</definedName>
    <definedName name="奈良井" hidden="1">#REF!</definedName>
    <definedName name="名前の重複" hidden="1">#REF!</definedName>
    <definedName name="明日"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 i="8" l="1"/>
  <c r="V4" i="8"/>
  <c r="V6" i="8" s="1"/>
  <c r="T6" i="8"/>
  <c r="U11" i="8"/>
  <c r="V11" i="8"/>
  <c r="R39" i="8"/>
  <c r="F39" i="8"/>
  <c r="G39" i="8"/>
  <c r="Q39" i="8" l="1"/>
  <c r="U6" i="8"/>
  <c r="U8" i="8"/>
  <c r="V8" i="8" l="1"/>
  <c r="F40" i="8"/>
  <c r="G40" i="8" l="1"/>
  <c r="G28" i="27" l="1"/>
  <c r="G27" i="27"/>
  <c r="C28" i="27"/>
  <c r="C27" i="27"/>
  <c r="G25" i="27"/>
  <c r="G24" i="27"/>
  <c r="G11" i="27"/>
  <c r="C11" i="27"/>
  <c r="G10" i="27"/>
  <c r="C10" i="27"/>
  <c r="C43" i="26"/>
  <c r="N36" i="26"/>
  <c r="N31" i="26"/>
  <c r="E15" i="26"/>
  <c r="E40" i="29"/>
  <c r="Y29" i="29"/>
  <c r="E14" i="29"/>
  <c r="E40" i="24"/>
  <c r="Y29" i="24"/>
  <c r="E14" i="24"/>
  <c r="E16" i="26" l="1"/>
  <c r="E15" i="29"/>
  <c r="E15" i="24"/>
  <c r="D32" i="26"/>
  <c r="C16" i="27"/>
  <c r="Q37" i="26" l="1"/>
  <c r="E17" i="26" l="1"/>
  <c r="J21" i="26" s="1"/>
  <c r="C40" i="26" s="1"/>
  <c r="B47" i="26" s="1"/>
  <c r="E16" i="24"/>
  <c r="J20" i="24" s="1"/>
  <c r="E16" i="29"/>
  <c r="J20" i="29" s="1"/>
  <c r="I47" i="26"/>
  <c r="P47" i="26" l="1"/>
  <c r="E51" i="26" s="1"/>
  <c r="H43" i="24"/>
  <c r="H49" i="24" s="1"/>
  <c r="H44" i="24"/>
  <c r="H50" i="24" s="1"/>
  <c r="H42" i="24"/>
  <c r="H48" i="24" s="1"/>
  <c r="H43" i="29"/>
  <c r="H49" i="29" s="1"/>
  <c r="H44" i="29"/>
  <c r="H50" i="29" s="1"/>
  <c r="H42" i="29"/>
  <c r="H48" i="29" s="1"/>
  <c r="C17" i="27"/>
  <c r="K10" i="27"/>
  <c r="G17" i="27" s="1"/>
  <c r="K17" i="27" s="1"/>
  <c r="D31" i="29" l="1"/>
  <c r="C38" i="29" s="1"/>
  <c r="W49" i="29" s="1"/>
  <c r="D31" i="24"/>
  <c r="C38" i="24" s="1"/>
  <c r="C18" i="27"/>
  <c r="O17" i="27"/>
  <c r="W42" i="29" l="1"/>
  <c r="W44" i="29"/>
  <c r="W43" i="29"/>
  <c r="W48" i="29"/>
  <c r="W44" i="24"/>
  <c r="W48" i="24"/>
  <c r="W42" i="24"/>
  <c r="W50" i="24"/>
  <c r="W49" i="24"/>
  <c r="W43" i="24"/>
  <c r="W50" i="29"/>
  <c r="K11" i="27" l="1"/>
  <c r="G18" i="27" s="1"/>
  <c r="K18" i="27" s="1"/>
  <c r="O18" i="27" s="1"/>
  <c r="W17" i="27" s="1"/>
  <c r="K27" i="27"/>
  <c r="C24" i="27" s="1"/>
  <c r="K24" i="27" s="1"/>
  <c r="K28" i="27" l="1"/>
  <c r="C25" i="27" s="1"/>
  <c r="K25" i="27" s="1"/>
  <c r="W24" i="27" s="1"/>
  <c r="AG20" i="27" s="1"/>
  <c r="K33" i="27" s="1"/>
  <c r="X37" i="27" l="1"/>
  <c r="X38" i="27" s="1"/>
  <c r="AD37" i="27"/>
  <c r="AD38" i="27" s="1"/>
  <c r="L37" i="27"/>
  <c r="L38" i="27" s="1"/>
  <c r="R37" i="27"/>
  <c r="R38" i="27" s="1"/>
</calcChain>
</file>

<file path=xl/sharedStrings.xml><?xml version="1.0" encoding="utf-8"?>
<sst xmlns="http://schemas.openxmlformats.org/spreadsheetml/2006/main" count="481" uniqueCount="294">
  <si>
    <t>－</t>
    <phoneticPr fontId="3"/>
  </si>
  <si>
    <t>【２】決算書概要</t>
    <phoneticPr fontId="3"/>
  </si>
  <si>
    <t>前期</t>
    <rPh sb="0" eb="2">
      <t>ゼンキ</t>
    </rPh>
    <phoneticPr fontId="4"/>
  </si>
  <si>
    <t>当期</t>
    <rPh sb="0" eb="2">
      <t>トウキ</t>
    </rPh>
    <phoneticPr fontId="4"/>
  </si>
  <si>
    <t>前期比</t>
    <rPh sb="0" eb="3">
      <t>ゼンキヒ</t>
    </rPh>
    <phoneticPr fontId="3"/>
  </si>
  <si>
    <t>勘定科目</t>
  </si>
  <si>
    <t>販売管理費内訳（詳細）</t>
    <rPh sb="0" eb="2">
      <t>ハンバイ</t>
    </rPh>
    <rPh sb="2" eb="5">
      <t>カンリヒ</t>
    </rPh>
    <rPh sb="5" eb="7">
      <t>ウチワケ</t>
    </rPh>
    <rPh sb="8" eb="10">
      <t>ショウサイ</t>
    </rPh>
    <phoneticPr fontId="3"/>
  </si>
  <si>
    <t>想定一人当たり年収</t>
    <rPh sb="0" eb="2">
      <t>ソウテイ</t>
    </rPh>
    <rPh sb="2" eb="4">
      <t>ヒトリ</t>
    </rPh>
    <rPh sb="4" eb="5">
      <t>ア</t>
    </rPh>
    <rPh sb="7" eb="9">
      <t>ネンシュウ</t>
    </rPh>
    <phoneticPr fontId="3"/>
  </si>
  <si>
    <t>現金</t>
  </si>
  <si>
    <t>支払手形</t>
    <rPh sb="0" eb="4">
      <t>シハライテガタ</t>
    </rPh>
    <phoneticPr fontId="3"/>
  </si>
  <si>
    <t>①売上高合計</t>
    <phoneticPr fontId="3"/>
  </si>
  <si>
    <t>㉓人財費</t>
    <rPh sb="1" eb="3">
      <t>ジンザイ</t>
    </rPh>
    <rPh sb="3" eb="4">
      <t>ヒ</t>
    </rPh>
    <phoneticPr fontId="3"/>
  </si>
  <si>
    <t>役員報酬</t>
  </si>
  <si>
    <t>想定換算人数（個人の場合一人加算）</t>
    <rPh sb="0" eb="2">
      <t>ソウテイ</t>
    </rPh>
    <rPh sb="2" eb="4">
      <t>カンサン</t>
    </rPh>
    <rPh sb="4" eb="6">
      <t>ニンズウ</t>
    </rPh>
    <rPh sb="7" eb="9">
      <t>コジン</t>
    </rPh>
    <rPh sb="10" eb="12">
      <t>バアイ</t>
    </rPh>
    <rPh sb="12" eb="14">
      <t>ヒトリ</t>
    </rPh>
    <rPh sb="14" eb="16">
      <t>カサン</t>
    </rPh>
    <phoneticPr fontId="3"/>
  </si>
  <si>
    <t>預金</t>
    <rPh sb="0" eb="2">
      <t>ヨキン</t>
    </rPh>
    <phoneticPr fontId="3"/>
  </si>
  <si>
    <t>買掛金</t>
  </si>
  <si>
    <t>②期首商品棚卸高</t>
    <phoneticPr fontId="3"/>
  </si>
  <si>
    <t>給料手当</t>
  </si>
  <si>
    <t>Ⓐ現金･預金合計</t>
    <phoneticPr fontId="3"/>
  </si>
  <si>
    <t>Ⓝ仕入債務合計</t>
  </si>
  <si>
    <t>③当期商品仕入高</t>
    <phoneticPr fontId="3"/>
  </si>
  <si>
    <t>雑給</t>
    <rPh sb="0" eb="2">
      <t>ザッキュウ</t>
    </rPh>
    <phoneticPr fontId="3"/>
  </si>
  <si>
    <t>想定総生産性</t>
    <rPh sb="0" eb="2">
      <t>ソウテイ</t>
    </rPh>
    <rPh sb="2" eb="3">
      <t>ソウ</t>
    </rPh>
    <rPh sb="3" eb="6">
      <t>セイサンセイ</t>
    </rPh>
    <phoneticPr fontId="3"/>
  </si>
  <si>
    <t>受取手形</t>
    <rPh sb="0" eb="4">
      <t>ウケトリテガタ</t>
    </rPh>
    <phoneticPr fontId="3"/>
  </si>
  <si>
    <t>前受金</t>
    <rPh sb="0" eb="3">
      <t>マエウケキン</t>
    </rPh>
    <phoneticPr fontId="3"/>
  </si>
  <si>
    <t>④期末商品棚卸高</t>
    <phoneticPr fontId="3"/>
  </si>
  <si>
    <t>賞与・退職金</t>
    <rPh sb="0" eb="2">
      <t>ショウヨ</t>
    </rPh>
    <rPh sb="3" eb="6">
      <t>タイショクキン</t>
    </rPh>
    <phoneticPr fontId="3"/>
  </si>
  <si>
    <t>売掛金</t>
  </si>
  <si>
    <t>未払金・未払給与</t>
    <phoneticPr fontId="3"/>
  </si>
  <si>
    <t>⑤売上原価＝②＋③－④</t>
    <rPh sb="1" eb="3">
      <t>ウリアゲ</t>
    </rPh>
    <phoneticPr fontId="3"/>
  </si>
  <si>
    <t>法定福利費</t>
    <rPh sb="0" eb="2">
      <t>ホウテイ</t>
    </rPh>
    <rPh sb="2" eb="4">
      <t>フクリ</t>
    </rPh>
    <rPh sb="4" eb="5">
      <t>ヒ</t>
    </rPh>
    <phoneticPr fontId="3"/>
  </si>
  <si>
    <t>↑13％程度</t>
    <rPh sb="4" eb="6">
      <t>テイド</t>
    </rPh>
    <phoneticPr fontId="3"/>
  </si>
  <si>
    <t>想定労働生産性</t>
    <rPh sb="0" eb="2">
      <t>ソウテイ</t>
    </rPh>
    <rPh sb="2" eb="4">
      <t>ロウドウ</t>
    </rPh>
    <rPh sb="4" eb="7">
      <t>セイサンセイ</t>
    </rPh>
    <phoneticPr fontId="3"/>
  </si>
  <si>
    <t>Ⓑ売上債権合計</t>
    <phoneticPr fontId="3"/>
  </si>
  <si>
    <t>未払法人税等</t>
  </si>
  <si>
    <t>⑥売上総利益金額＝①－⑤</t>
  </si>
  <si>
    <t>福利厚生費</t>
    <rPh sb="0" eb="2">
      <t>フクリ</t>
    </rPh>
    <rPh sb="2" eb="5">
      <t>コウセイヒ</t>
    </rPh>
    <phoneticPr fontId="3"/>
  </si>
  <si>
    <t>Ⓒ有価証券合計</t>
    <phoneticPr fontId="3"/>
  </si>
  <si>
    <t>未払消費税等</t>
  </si>
  <si>
    <t>⑦（参考）粗利益率</t>
    <rPh sb="2" eb="4">
      <t>サンコウ</t>
    </rPh>
    <rPh sb="5" eb="8">
      <t>アラリエキ</t>
    </rPh>
    <rPh sb="8" eb="9">
      <t>リツ</t>
    </rPh>
    <phoneticPr fontId="3"/>
  </si>
  <si>
    <t>通勤旅費</t>
    <phoneticPr fontId="3"/>
  </si>
  <si>
    <t>Ⓓ当座資産合計Ⓐ～Ⓒ</t>
    <rPh sb="1" eb="3">
      <t>トウザ</t>
    </rPh>
    <rPh sb="3" eb="5">
      <t>シサン</t>
    </rPh>
    <rPh sb="5" eb="7">
      <t>ゴウケイ</t>
    </rPh>
    <phoneticPr fontId="3"/>
  </si>
  <si>
    <t>預り金・仮受金</t>
  </si>
  <si>
    <t>採用教育費</t>
    <rPh sb="0" eb="2">
      <t>サイヨウ</t>
    </rPh>
    <rPh sb="2" eb="5">
      <t>キョウイクヒ</t>
    </rPh>
    <phoneticPr fontId="3"/>
  </si>
  <si>
    <t>法定福利費率</t>
    <rPh sb="0" eb="2">
      <t>ホウテイ</t>
    </rPh>
    <rPh sb="2" eb="4">
      <t>フクリ</t>
    </rPh>
    <rPh sb="4" eb="5">
      <t>ヒ</t>
    </rPh>
    <rPh sb="5" eb="6">
      <t>リツ</t>
    </rPh>
    <phoneticPr fontId="3"/>
  </si>
  <si>
    <t>商品</t>
  </si>
  <si>
    <t>短期借入金（役員借入）</t>
  </si>
  <si>
    <t>⑨営業利益金額＝⑥－⑧</t>
    <rPh sb="3" eb="5">
      <t>リエキ</t>
    </rPh>
    <phoneticPr fontId="3"/>
  </si>
  <si>
    <t>外注費・派遣外注費</t>
    <rPh sb="0" eb="2">
      <t>ガイチュウ</t>
    </rPh>
    <rPh sb="2" eb="3">
      <t>ヒ</t>
    </rPh>
    <rPh sb="4" eb="6">
      <t>ハケン</t>
    </rPh>
    <rPh sb="6" eb="8">
      <t>ガイチュウ</t>
    </rPh>
    <rPh sb="8" eb="9">
      <t>ヒ</t>
    </rPh>
    <phoneticPr fontId="3"/>
  </si>
  <si>
    <t>仕掛品・原材料</t>
    <rPh sb="0" eb="3">
      <t>シカカリヒン</t>
    </rPh>
    <rPh sb="4" eb="7">
      <t>ゲンザイリョウ</t>
    </rPh>
    <phoneticPr fontId="3"/>
  </si>
  <si>
    <t>短期借入金（外部調達）</t>
  </si>
  <si>
    <t>⑩受取利息</t>
    <phoneticPr fontId="3"/>
  </si>
  <si>
    <t>㉔顧客費</t>
    <rPh sb="1" eb="3">
      <t>コキャク</t>
    </rPh>
    <rPh sb="3" eb="4">
      <t>ヒ</t>
    </rPh>
    <phoneticPr fontId="3"/>
  </si>
  <si>
    <t>広告宣伝費</t>
    <rPh sb="0" eb="5">
      <t>コウコクセンデンヒ</t>
    </rPh>
    <phoneticPr fontId="3"/>
  </si>
  <si>
    <t>Ⓔ棚卸資産合計</t>
    <phoneticPr fontId="3"/>
  </si>
  <si>
    <t>上記以外の他流動負債</t>
  </si>
  <si>
    <t>⑪雑収入</t>
    <phoneticPr fontId="3"/>
  </si>
  <si>
    <t>交際費</t>
  </si>
  <si>
    <t>仮払金</t>
    <rPh sb="0" eb="2">
      <t>カリバライ</t>
    </rPh>
    <rPh sb="2" eb="3">
      <t>キン</t>
    </rPh>
    <phoneticPr fontId="3"/>
  </si>
  <si>
    <t>Ⓞ他流動負債合計</t>
  </si>
  <si>
    <t>⑫上記以外の営業外収益</t>
    <rPh sb="1" eb="3">
      <t>ジョウキ</t>
    </rPh>
    <rPh sb="3" eb="5">
      <t>イガイ</t>
    </rPh>
    <rPh sb="6" eb="9">
      <t>エイギョウガイ</t>
    </rPh>
    <rPh sb="9" eb="11">
      <t>シュウエキ</t>
    </rPh>
    <phoneticPr fontId="3"/>
  </si>
  <si>
    <t>会議費</t>
  </si>
  <si>
    <t>短期貸付金</t>
    <rPh sb="0" eb="2">
      <t>タンキ</t>
    </rPh>
    <rPh sb="2" eb="4">
      <t>カシツケ</t>
    </rPh>
    <rPh sb="4" eb="5">
      <t>キン</t>
    </rPh>
    <phoneticPr fontId="3"/>
  </si>
  <si>
    <t>Ⓟ流動負債合計ⓃⓄ</t>
  </si>
  <si>
    <t>⑬営業外収益合計＝⑩～⑫</t>
    <phoneticPr fontId="3"/>
  </si>
  <si>
    <t>販売促進費</t>
    <rPh sb="0" eb="4">
      <t>ハンバイソクシン</t>
    </rPh>
    <rPh sb="4" eb="5">
      <t>ヒ</t>
    </rPh>
    <phoneticPr fontId="3"/>
  </si>
  <si>
    <t>前渡金・前払費用・未収入金</t>
  </si>
  <si>
    <t>⑭支払利息</t>
    <rPh sb="1" eb="3">
      <t>シハライ</t>
    </rPh>
    <rPh sb="3" eb="5">
      <t>リソク</t>
    </rPh>
    <phoneticPr fontId="3"/>
  </si>
  <si>
    <t>旅費交通費・車両費</t>
    <rPh sb="6" eb="9">
      <t>シャリョウヒ</t>
    </rPh>
    <phoneticPr fontId="3"/>
  </si>
  <si>
    <t>上記以外の流動資産</t>
    <rPh sb="0" eb="2">
      <t>ジョウキ</t>
    </rPh>
    <rPh sb="2" eb="4">
      <t>イガイ</t>
    </rPh>
    <rPh sb="5" eb="7">
      <t>リュウドウ</t>
    </rPh>
    <rPh sb="7" eb="9">
      <t>シサン</t>
    </rPh>
    <phoneticPr fontId="3"/>
  </si>
  <si>
    <t>⑮上記以外の営業外費用</t>
    <rPh sb="1" eb="3">
      <t>ジョウキ</t>
    </rPh>
    <rPh sb="3" eb="5">
      <t>イガイ</t>
    </rPh>
    <rPh sb="6" eb="9">
      <t>エイギョウガイ</t>
    </rPh>
    <rPh sb="9" eb="11">
      <t>ヒヨウ</t>
    </rPh>
    <phoneticPr fontId="3"/>
  </si>
  <si>
    <t>荷造運賃</t>
    <rPh sb="0" eb="4">
      <t>ニヅクリウンチン</t>
    </rPh>
    <phoneticPr fontId="3"/>
  </si>
  <si>
    <t>Ⓕ他流動資産合計</t>
    <phoneticPr fontId="3"/>
  </si>
  <si>
    <t>社債・リース債務</t>
  </si>
  <si>
    <t>⑯営業外費用合計＝⑭⑮</t>
    <phoneticPr fontId="3"/>
  </si>
  <si>
    <t>その他顧客費</t>
  </si>
  <si>
    <t>Ⓖ流動資産合計Ⓓ～Ⓕ</t>
    <phoneticPr fontId="3"/>
  </si>
  <si>
    <t>上記以外の固定負債</t>
  </si>
  <si>
    <t>⑰経常利益金額＝⑨＋⑬-⑯</t>
  </si>
  <si>
    <t>㉕店舗維持費</t>
    <rPh sb="1" eb="3">
      <t>テンポ</t>
    </rPh>
    <rPh sb="3" eb="6">
      <t>イジヒ</t>
    </rPh>
    <phoneticPr fontId="3"/>
  </si>
  <si>
    <t>通信費</t>
  </si>
  <si>
    <t>建物・付属設備・構築物</t>
    <rPh sb="3" eb="5">
      <t>フゾク</t>
    </rPh>
    <rPh sb="5" eb="7">
      <t>セツビ</t>
    </rPh>
    <rPh sb="8" eb="11">
      <t>コウチクブツ</t>
    </rPh>
    <phoneticPr fontId="3"/>
  </si>
  <si>
    <t>Ⓠ固定負債合計</t>
  </si>
  <si>
    <t>⑱特別利益</t>
    <rPh sb="1" eb="3">
      <t>トクベツ</t>
    </rPh>
    <rPh sb="3" eb="5">
      <t>リエキ</t>
    </rPh>
    <phoneticPr fontId="3"/>
  </si>
  <si>
    <t>消耗品費・事務用品費</t>
    <rPh sb="0" eb="3">
      <t>ショウモウヒン</t>
    </rPh>
    <rPh sb="3" eb="4">
      <t>ヒ</t>
    </rPh>
    <rPh sb="5" eb="7">
      <t>ジム</t>
    </rPh>
    <rPh sb="7" eb="9">
      <t>ヨウヒン</t>
    </rPh>
    <rPh sb="9" eb="10">
      <t>ヒ</t>
    </rPh>
    <phoneticPr fontId="3"/>
  </si>
  <si>
    <t>機械・工具器具備品・車両運搬具</t>
    <rPh sb="0" eb="2">
      <t>キカイ</t>
    </rPh>
    <rPh sb="3" eb="5">
      <t>コウグ</t>
    </rPh>
    <rPh sb="10" eb="12">
      <t>シャリョウ</t>
    </rPh>
    <rPh sb="12" eb="14">
      <t>ウンパン</t>
    </rPh>
    <rPh sb="14" eb="15">
      <t>グ</t>
    </rPh>
    <phoneticPr fontId="3"/>
  </si>
  <si>
    <t>Ⓡ負債合計ⓅⓆ</t>
  </si>
  <si>
    <t>⑲特別損失</t>
    <rPh sb="1" eb="3">
      <t>トクベツ</t>
    </rPh>
    <rPh sb="3" eb="5">
      <t>ソンシツ</t>
    </rPh>
    <phoneticPr fontId="3"/>
  </si>
  <si>
    <t>修繕費</t>
  </si>
  <si>
    <t>土地</t>
    <rPh sb="0" eb="2">
      <t>トチ</t>
    </rPh>
    <phoneticPr fontId="3"/>
  </si>
  <si>
    <t>Ⓢ資本金合計</t>
  </si>
  <si>
    <t>⑳税引前当期純利益＝⑰＋⑱-⑲</t>
    <rPh sb="1" eb="3">
      <t>ゼイビ</t>
    </rPh>
    <rPh sb="3" eb="4">
      <t>マエ</t>
    </rPh>
    <phoneticPr fontId="3"/>
  </si>
  <si>
    <t>水道光熱費</t>
    <rPh sb="0" eb="2">
      <t>スイドウ</t>
    </rPh>
    <rPh sb="2" eb="5">
      <t>コウネツヒ</t>
    </rPh>
    <phoneticPr fontId="3"/>
  </si>
  <si>
    <t>上記以外の有形固定資産</t>
    <rPh sb="0" eb="2">
      <t>ジョウキ</t>
    </rPh>
    <rPh sb="2" eb="4">
      <t>イガイ</t>
    </rPh>
    <rPh sb="5" eb="7">
      <t>ユウケイ</t>
    </rPh>
    <rPh sb="7" eb="9">
      <t>コテイ</t>
    </rPh>
    <rPh sb="9" eb="11">
      <t>シサン</t>
    </rPh>
    <phoneticPr fontId="3"/>
  </si>
  <si>
    <t>Ⓣ資本剰余金合計</t>
  </si>
  <si>
    <t>㉑法人税等</t>
    <rPh sb="1" eb="4">
      <t>ホウジンゼイ</t>
    </rPh>
    <rPh sb="4" eb="5">
      <t>ナド</t>
    </rPh>
    <phoneticPr fontId="3"/>
  </si>
  <si>
    <t>新聞図書費</t>
  </si>
  <si>
    <t>Ⓗ有形固定資産計</t>
    <phoneticPr fontId="3"/>
  </si>
  <si>
    <t>Ⓤ利益剰余金合計</t>
  </si>
  <si>
    <t>㉒当期純利益＝⑳－㉑</t>
    <phoneticPr fontId="3"/>
  </si>
  <si>
    <t>リース料</t>
    <rPh sb="3" eb="4">
      <t>リョウ</t>
    </rPh>
    <phoneticPr fontId="3"/>
  </si>
  <si>
    <t>ソフトウエア</t>
    <phoneticPr fontId="3"/>
  </si>
  <si>
    <t>Ⓥ自己株式</t>
  </si>
  <si>
    <t>地代家賃・賃借料</t>
    <rPh sb="0" eb="2">
      <t>チダイ</t>
    </rPh>
    <rPh sb="2" eb="4">
      <t>ヤチン</t>
    </rPh>
    <rPh sb="5" eb="8">
      <t>チンシャクリョウ</t>
    </rPh>
    <phoneticPr fontId="3"/>
  </si>
  <si>
    <t>上記以外の無形固定資産</t>
    <rPh sb="0" eb="2">
      <t>ジョウキ</t>
    </rPh>
    <rPh sb="2" eb="4">
      <t>イガイ</t>
    </rPh>
    <rPh sb="5" eb="7">
      <t>ムケイ</t>
    </rPh>
    <rPh sb="7" eb="9">
      <t>コテイ</t>
    </rPh>
    <rPh sb="9" eb="11">
      <t>シサン</t>
    </rPh>
    <phoneticPr fontId="3"/>
  </si>
  <si>
    <t>衛生費・保守費</t>
  </si>
  <si>
    <t>前期</t>
    <rPh sb="0" eb="2">
      <t>ゼンキ</t>
    </rPh>
    <phoneticPr fontId="3"/>
  </si>
  <si>
    <t>当期</t>
    <rPh sb="0" eb="2">
      <t>トウキ</t>
    </rPh>
    <phoneticPr fontId="3"/>
  </si>
  <si>
    <t>Ⓘ無形固定資産計</t>
    <phoneticPr fontId="3"/>
  </si>
  <si>
    <t>減価償却費</t>
    <rPh sb="0" eb="2">
      <t>ゲンカ</t>
    </rPh>
    <rPh sb="2" eb="4">
      <t>ショウキャク</t>
    </rPh>
    <rPh sb="4" eb="5">
      <t>ヒ</t>
    </rPh>
    <phoneticPr fontId="3"/>
  </si>
  <si>
    <t>投資有価証券</t>
    <rPh sb="0" eb="2">
      <t>トウシ</t>
    </rPh>
    <rPh sb="2" eb="4">
      <t>ユウカ</t>
    </rPh>
    <rPh sb="4" eb="6">
      <t>ショウケン</t>
    </rPh>
    <phoneticPr fontId="3"/>
  </si>
  <si>
    <t>その他維持費</t>
    <rPh sb="2" eb="3">
      <t>ホカ</t>
    </rPh>
    <rPh sb="3" eb="6">
      <t>イジヒ</t>
    </rPh>
    <phoneticPr fontId="3"/>
  </si>
  <si>
    <t>出資金</t>
    <rPh sb="0" eb="3">
      <t>シュッシキン</t>
    </rPh>
    <phoneticPr fontId="3"/>
  </si>
  <si>
    <t>販売管理費内訳（中分類）</t>
    <rPh sb="0" eb="2">
      <t>ハンバイ</t>
    </rPh>
    <rPh sb="2" eb="5">
      <t>カンリヒ</t>
    </rPh>
    <rPh sb="5" eb="7">
      <t>ウチワケ</t>
    </rPh>
    <rPh sb="8" eb="11">
      <t>チュウブンルイ</t>
    </rPh>
    <phoneticPr fontId="3"/>
  </si>
  <si>
    <t>前期</t>
  </si>
  <si>
    <t>当期</t>
  </si>
  <si>
    <t>㉖その他経費</t>
    <rPh sb="3" eb="4">
      <t>ホカ</t>
    </rPh>
    <rPh sb="4" eb="6">
      <t>ケイヒ</t>
    </rPh>
    <phoneticPr fontId="3"/>
  </si>
  <si>
    <t>租税公課</t>
    <rPh sb="0" eb="2">
      <t>ソゼイ</t>
    </rPh>
    <rPh sb="2" eb="4">
      <t>コウカ</t>
    </rPh>
    <phoneticPr fontId="3"/>
  </si>
  <si>
    <t>敷金・差入保証金</t>
    <rPh sb="0" eb="2">
      <t>シキキン</t>
    </rPh>
    <rPh sb="3" eb="5">
      <t>サシイレ</t>
    </rPh>
    <rPh sb="5" eb="8">
      <t>ホショウキン</t>
    </rPh>
    <phoneticPr fontId="3"/>
  </si>
  <si>
    <t>諸会費・寄付金</t>
    <rPh sb="0" eb="3">
      <t>ショカイヒ</t>
    </rPh>
    <rPh sb="4" eb="7">
      <t>キフキン</t>
    </rPh>
    <phoneticPr fontId="3"/>
  </si>
  <si>
    <t>長期前払費用</t>
    <rPh sb="0" eb="2">
      <t>チョウキ</t>
    </rPh>
    <rPh sb="2" eb="6">
      <t>マエバライ</t>
    </rPh>
    <phoneticPr fontId="3"/>
  </si>
  <si>
    <t>支払手数料・顧問料</t>
    <rPh sb="6" eb="9">
      <t>コモンリョウ</t>
    </rPh>
    <phoneticPr fontId="3"/>
  </si>
  <si>
    <t>保険積立金</t>
  </si>
  <si>
    <t>その他保険料</t>
    <rPh sb="2" eb="3">
      <t>ホカ</t>
    </rPh>
    <rPh sb="3" eb="6">
      <t>ホケンリョウ</t>
    </rPh>
    <phoneticPr fontId="3"/>
  </si>
  <si>
    <t>上記以外の投資等</t>
    <rPh sb="0" eb="2">
      <t>ジョウキ</t>
    </rPh>
    <rPh sb="2" eb="4">
      <t>イガイ</t>
    </rPh>
    <rPh sb="5" eb="7">
      <t>トウシ</t>
    </rPh>
    <rPh sb="7" eb="8">
      <t>トウ</t>
    </rPh>
    <phoneticPr fontId="3"/>
  </si>
  <si>
    <t>雑費等</t>
    <rPh sb="2" eb="3">
      <t>ナド</t>
    </rPh>
    <phoneticPr fontId="3"/>
  </si>
  <si>
    <t>Ⓙ投資その他資産合計</t>
    <phoneticPr fontId="3"/>
  </si>
  <si>
    <t>Ⓚ固定資産合計Ⓗ～Ⓙ</t>
    <phoneticPr fontId="3"/>
  </si>
  <si>
    <t>Ⓦ純資産合計</t>
    <rPh sb="1" eb="2">
      <t>ジュン</t>
    </rPh>
    <rPh sb="2" eb="4">
      <t>シサン</t>
    </rPh>
    <phoneticPr fontId="3"/>
  </si>
  <si>
    <t>Ⓛ繰延資産合計</t>
    <rPh sb="1" eb="3">
      <t>クリノベ</t>
    </rPh>
    <rPh sb="3" eb="5">
      <t>シサン</t>
    </rPh>
    <rPh sb="5" eb="7">
      <t>ゴウケイ</t>
    </rPh>
    <phoneticPr fontId="3"/>
  </si>
  <si>
    <t>Ⓜ資産合計ⒼⓀⓁ</t>
    <phoneticPr fontId="3"/>
  </si>
  <si>
    <t>Ⓜ負債･純資産合計ⓇⓌ</t>
    <phoneticPr fontId="3"/>
  </si>
  <si>
    <t>決算書上の販管費合計</t>
    <rPh sb="0" eb="3">
      <t>ケッサンショ</t>
    </rPh>
    <rPh sb="3" eb="4">
      <t>ジョウ</t>
    </rPh>
    <rPh sb="5" eb="8">
      <t>ハンカンヒ</t>
    </rPh>
    <rPh sb="8" eb="10">
      <t>ゴウケイ</t>
    </rPh>
    <phoneticPr fontId="3"/>
  </si>
  <si>
    <t>答え合わせ（Ⓢ～Ⓥ）</t>
    <rPh sb="0" eb="1">
      <t>コタ</t>
    </rPh>
    <rPh sb="2" eb="3">
      <t>ア</t>
    </rPh>
    <phoneticPr fontId="3"/>
  </si>
  <si>
    <t>差異</t>
    <rPh sb="0" eb="2">
      <t>サイ</t>
    </rPh>
    <phoneticPr fontId="3"/>
  </si>
  <si>
    <t>Ⓦとの差異</t>
    <rPh sb="3" eb="5">
      <t>サイ</t>
    </rPh>
    <phoneticPr fontId="3"/>
  </si>
  <si>
    <t>固定負債</t>
    <rPh sb="0" eb="2">
      <t>コテイ</t>
    </rPh>
    <rPh sb="2" eb="4">
      <t>フサイ</t>
    </rPh>
    <phoneticPr fontId="3"/>
  </si>
  <si>
    <t>万円</t>
    <rPh sb="0" eb="2">
      <t>マンエン</t>
    </rPh>
    <phoneticPr fontId="3"/>
  </si>
  <si>
    <t>＝</t>
    <phoneticPr fontId="3"/>
  </si>
  <si>
    <t>⑧販売管理費計＝㉓～㉖</t>
    <rPh sb="6" eb="7">
      <t>ケイ</t>
    </rPh>
    <phoneticPr fontId="3"/>
  </si>
  <si>
    <t>⑧販売管理費計＝㉓～㉖</t>
    <phoneticPr fontId="3"/>
  </si>
  <si>
    <t>事業保障対策資金のご提案（親族内承継）</t>
    <rPh sb="0" eb="8">
      <t>ジギョウホショウタイサクシキン</t>
    </rPh>
    <rPh sb="10" eb="12">
      <t>テイアン</t>
    </rPh>
    <rPh sb="13" eb="15">
      <t>シンゾク</t>
    </rPh>
    <rPh sb="15" eb="16">
      <t>ウチ</t>
    </rPh>
    <rPh sb="16" eb="18">
      <t>ショウケイ</t>
    </rPh>
    <phoneticPr fontId="3"/>
  </si>
  <si>
    <t>社長様に万一の事があった場合</t>
    <rPh sb="0" eb="2">
      <t>シャチョウ</t>
    </rPh>
    <rPh sb="2" eb="3">
      <t>サマ</t>
    </rPh>
    <rPh sb="4" eb="6">
      <t>マンイチ</t>
    </rPh>
    <rPh sb="7" eb="8">
      <t>コト</t>
    </rPh>
    <rPh sb="12" eb="14">
      <t>バアイ</t>
    </rPh>
    <phoneticPr fontId="3"/>
  </si>
  <si>
    <r>
      <t>事業継続予定であり、</t>
    </r>
    <r>
      <rPr>
        <b/>
        <sz val="11"/>
        <color rgb="FFFF0000"/>
        <rFont val="游ゴシック"/>
        <family val="3"/>
        <charset val="128"/>
        <scheme val="minor"/>
      </rPr>
      <t>親族内承継</t>
    </r>
    <r>
      <rPr>
        <sz val="11"/>
        <color theme="1"/>
        <rFont val="游ゴシック"/>
        <family val="2"/>
        <charset val="128"/>
        <scheme val="minor"/>
      </rPr>
      <t>となる見込みです。</t>
    </r>
    <rPh sb="0" eb="2">
      <t>ジギョウ</t>
    </rPh>
    <rPh sb="2" eb="4">
      <t>ケイゾク</t>
    </rPh>
    <rPh sb="4" eb="6">
      <t>ヨテイ</t>
    </rPh>
    <rPh sb="10" eb="12">
      <t>シンゾク</t>
    </rPh>
    <rPh sb="12" eb="13">
      <t>ウチ</t>
    </rPh>
    <rPh sb="13" eb="15">
      <t>ショウケイ</t>
    </rPh>
    <rPh sb="18" eb="20">
      <t>ミコ</t>
    </rPh>
    <phoneticPr fontId="3"/>
  </si>
  <si>
    <t>親族内承継の場合の考え方は</t>
    <rPh sb="0" eb="2">
      <t>シンゾク</t>
    </rPh>
    <rPh sb="2" eb="3">
      <t>ウチ</t>
    </rPh>
    <rPh sb="3" eb="5">
      <t>ショウケイ</t>
    </rPh>
    <rPh sb="6" eb="8">
      <t>バアイ</t>
    </rPh>
    <rPh sb="9" eb="10">
      <t>カンガ</t>
    </rPh>
    <rPh sb="11" eb="12">
      <t>カタ</t>
    </rPh>
    <phoneticPr fontId="3"/>
  </si>
  <si>
    <t>①借入金清算資金</t>
    <rPh sb="1" eb="4">
      <t>カリイレキン</t>
    </rPh>
    <rPh sb="4" eb="8">
      <t>セイサンシキン</t>
    </rPh>
    <phoneticPr fontId="3"/>
  </si>
  <si>
    <t>②家族への生活保障資金</t>
    <rPh sb="1" eb="3">
      <t>カゾク</t>
    </rPh>
    <rPh sb="5" eb="11">
      <t>セイカツホショウシキン</t>
    </rPh>
    <phoneticPr fontId="3"/>
  </si>
  <si>
    <t>③売上減少時の補填資金</t>
    <rPh sb="1" eb="3">
      <t>ウリアゲ</t>
    </rPh>
    <rPh sb="3" eb="6">
      <t>ゲンショウジ</t>
    </rPh>
    <rPh sb="7" eb="9">
      <t>ホテン</t>
    </rPh>
    <rPh sb="9" eb="11">
      <t>シキン</t>
    </rPh>
    <phoneticPr fontId="3"/>
  </si>
  <si>
    <t>④金庫株買取資金</t>
    <rPh sb="1" eb="4">
      <t>キンコカブ</t>
    </rPh>
    <rPh sb="4" eb="8">
      <t>カイトリシキン</t>
    </rPh>
    <phoneticPr fontId="3"/>
  </si>
  <si>
    <t>を準備する必要があります。</t>
    <rPh sb="1" eb="3">
      <t>ジュンビ</t>
    </rPh>
    <rPh sb="5" eb="7">
      <t>ヒツヨウ</t>
    </rPh>
    <phoneticPr fontId="3"/>
  </si>
  <si>
    <t>①借入金清算資金</t>
    <rPh sb="1" eb="4">
      <t>カリイレキン</t>
    </rPh>
    <rPh sb="4" eb="6">
      <t>セイサン</t>
    </rPh>
    <rPh sb="6" eb="8">
      <t>シキン</t>
    </rPh>
    <phoneticPr fontId="3"/>
  </si>
  <si>
    <t>短期借入金</t>
    <rPh sb="0" eb="5">
      <t>タンキカリイレキン</t>
    </rPh>
    <phoneticPr fontId="3"/>
  </si>
  <si>
    <t>※貸借対照表の短期借入金を計上</t>
    <rPh sb="1" eb="5">
      <t>タイシャクタイショウ</t>
    </rPh>
    <rPh sb="5" eb="6">
      <t>オモテ</t>
    </rPh>
    <rPh sb="7" eb="9">
      <t>タンキ</t>
    </rPh>
    <rPh sb="9" eb="12">
      <t>カリイレキン</t>
    </rPh>
    <rPh sb="13" eb="15">
      <t>ケイジョウ</t>
    </rPh>
    <phoneticPr fontId="3"/>
  </si>
  <si>
    <t>合計</t>
    <rPh sb="0" eb="2">
      <t>ゴウケイ</t>
    </rPh>
    <phoneticPr fontId="3"/>
  </si>
  <si>
    <t>法人税率を</t>
    <rPh sb="0" eb="2">
      <t>ホウジン</t>
    </rPh>
    <rPh sb="2" eb="4">
      <t>ゼイリツ</t>
    </rPh>
    <phoneticPr fontId="3"/>
  </si>
  <si>
    <t>％と仮定すると</t>
    <rPh sb="2" eb="4">
      <t>カテイ</t>
    </rPh>
    <phoneticPr fontId="3"/>
  </si>
  <si>
    <t>必要金額</t>
    <rPh sb="0" eb="2">
      <t>ヒツヨウ</t>
    </rPh>
    <rPh sb="2" eb="4">
      <t>キンガク</t>
    </rPh>
    <phoneticPr fontId="3"/>
  </si>
  <si>
    <t>ー①</t>
    <phoneticPr fontId="3"/>
  </si>
  <si>
    <t>※家族背景などのヒアリングが必要となります。</t>
    <rPh sb="1" eb="5">
      <t>カゾクハイケイ</t>
    </rPh>
    <rPh sb="14" eb="16">
      <t>ヒツヨウ</t>
    </rPh>
    <phoneticPr fontId="3"/>
  </si>
  <si>
    <t>ー②</t>
    <phoneticPr fontId="3"/>
  </si>
  <si>
    <t>※個人保険でカバーできている場合は、0万円とご記入ください</t>
    <rPh sb="1" eb="5">
      <t>コジンホケン</t>
    </rPh>
    <rPh sb="14" eb="16">
      <t>バアイ</t>
    </rPh>
    <rPh sb="19" eb="21">
      <t>マンエン</t>
    </rPh>
    <rPh sb="23" eb="25">
      <t>キニュウ</t>
    </rPh>
    <phoneticPr fontId="3"/>
  </si>
  <si>
    <t>③売上減少時の補填資金</t>
    <rPh sb="1" eb="3">
      <t>ウリアゲ</t>
    </rPh>
    <rPh sb="3" eb="6">
      <t>ゲンショウジ</t>
    </rPh>
    <rPh sb="7" eb="11">
      <t>ホテンシキン</t>
    </rPh>
    <phoneticPr fontId="3"/>
  </si>
  <si>
    <t>経営者に万一の事があった場合、</t>
    <rPh sb="0" eb="3">
      <t>ケイエイシャ</t>
    </rPh>
    <rPh sb="4" eb="6">
      <t>マンイチ</t>
    </rPh>
    <rPh sb="7" eb="8">
      <t>コト</t>
    </rPh>
    <rPh sb="12" eb="14">
      <t>バアイ</t>
    </rPh>
    <phoneticPr fontId="3"/>
  </si>
  <si>
    <t>売上減少額は</t>
    <rPh sb="0" eb="2">
      <t>ウリアゲ</t>
    </rPh>
    <rPh sb="2" eb="4">
      <t>ゲンショウ</t>
    </rPh>
    <rPh sb="4" eb="5">
      <t>ガク</t>
    </rPh>
    <phoneticPr fontId="3"/>
  </si>
  <si>
    <t>と考えられ、</t>
    <rPh sb="1" eb="2">
      <t>カンガ</t>
    </rPh>
    <phoneticPr fontId="3"/>
  </si>
  <si>
    <t>御社の粗利益率（限界利益率）は</t>
    <rPh sb="0" eb="2">
      <t>オンシャ</t>
    </rPh>
    <rPh sb="3" eb="7">
      <t>アラリエキリツ</t>
    </rPh>
    <rPh sb="8" eb="10">
      <t>ゲンカイ</t>
    </rPh>
    <rPh sb="10" eb="12">
      <t>リエキ</t>
    </rPh>
    <rPh sb="12" eb="13">
      <t>リツ</t>
    </rPh>
    <phoneticPr fontId="3"/>
  </si>
  <si>
    <t>％</t>
    <phoneticPr fontId="3"/>
  </si>
  <si>
    <t>であることから</t>
    <phoneticPr fontId="3"/>
  </si>
  <si>
    <t>ー③</t>
    <phoneticPr fontId="3"/>
  </si>
  <si>
    <t>株式評価については専門的になりますので、必ず顧問税理士さんへご相談ください。</t>
    <rPh sb="0" eb="4">
      <t>カブシキヒョウカ</t>
    </rPh>
    <rPh sb="9" eb="12">
      <t>センモンテキ</t>
    </rPh>
    <rPh sb="20" eb="21">
      <t>カナラ</t>
    </rPh>
    <rPh sb="22" eb="27">
      <t>コモンゼイリシ</t>
    </rPh>
    <rPh sb="31" eb="33">
      <t>ソウダン</t>
    </rPh>
    <phoneticPr fontId="3"/>
  </si>
  <si>
    <t>ー④</t>
    <phoneticPr fontId="3"/>
  </si>
  <si>
    <t>①・②・③・④を考慮すると</t>
    <rPh sb="8" eb="10">
      <t>コウリョ</t>
    </rPh>
    <phoneticPr fontId="3"/>
  </si>
  <si>
    <t>合計で</t>
    <rPh sb="0" eb="2">
      <t>ゴウケイ</t>
    </rPh>
    <phoneticPr fontId="3"/>
  </si>
  <si>
    <t>の準備が必要。</t>
    <rPh sb="1" eb="3">
      <t>ジュンビ</t>
    </rPh>
    <rPh sb="4" eb="6">
      <t>ヒツヨウ</t>
    </rPh>
    <phoneticPr fontId="3"/>
  </si>
  <si>
    <t>ただし直近決算ベースで</t>
    <rPh sb="3" eb="5">
      <t>チョッキン</t>
    </rPh>
    <rPh sb="5" eb="7">
      <t>ケッサン</t>
    </rPh>
    <phoneticPr fontId="3"/>
  </si>
  <si>
    <t>現預金残高が</t>
    <rPh sb="0" eb="1">
      <t>ゲン</t>
    </rPh>
    <rPh sb="1" eb="3">
      <t>ヨキン</t>
    </rPh>
    <rPh sb="3" eb="5">
      <t>ザンダカ</t>
    </rPh>
    <phoneticPr fontId="3"/>
  </si>
  <si>
    <t>あるので、その点を考慮をすると</t>
    <rPh sb="7" eb="8">
      <t>テン</t>
    </rPh>
    <rPh sb="9" eb="11">
      <t>コウリョ</t>
    </rPh>
    <phoneticPr fontId="3"/>
  </si>
  <si>
    <t>①現預金ストックを</t>
    <rPh sb="1" eb="4">
      <t>ゲンヨキン</t>
    </rPh>
    <phoneticPr fontId="3"/>
  </si>
  <si>
    <t>残すと仮定すると、必要保障額は</t>
    <rPh sb="0" eb="1">
      <t>ノコ</t>
    </rPh>
    <rPh sb="3" eb="5">
      <t>カテイ</t>
    </rPh>
    <rPh sb="9" eb="14">
      <t>ヒツヨウホショウガク</t>
    </rPh>
    <phoneticPr fontId="3"/>
  </si>
  <si>
    <t>②現預金ストックを</t>
    <rPh sb="1" eb="4">
      <t>ゲンヨキン</t>
    </rPh>
    <phoneticPr fontId="3"/>
  </si>
  <si>
    <t>③現預金ストックを</t>
    <rPh sb="1" eb="4">
      <t>ゲンヨキン</t>
    </rPh>
    <phoneticPr fontId="3"/>
  </si>
  <si>
    <t>現状の契約でカバーしている保障額は約</t>
    <rPh sb="0" eb="2">
      <t>ゲンジョウ</t>
    </rPh>
    <rPh sb="3" eb="5">
      <t>ケイヤク</t>
    </rPh>
    <rPh sb="13" eb="16">
      <t>ホショウガク</t>
    </rPh>
    <rPh sb="17" eb="18">
      <t>ヤク</t>
    </rPh>
    <phoneticPr fontId="3"/>
  </si>
  <si>
    <t>なので、</t>
    <phoneticPr fontId="3"/>
  </si>
  <si>
    <t>←保険証券で確認すること</t>
    <rPh sb="1" eb="3">
      <t>ホケン</t>
    </rPh>
    <rPh sb="3" eb="5">
      <t>ショウケン</t>
    </rPh>
    <rPh sb="6" eb="8">
      <t>カクニン</t>
    </rPh>
    <phoneticPr fontId="3"/>
  </si>
  <si>
    <t>事業保障対策資金のご提案（親族外承継）</t>
    <rPh sb="0" eb="8">
      <t>ジギョウホショウタイサクシキン</t>
    </rPh>
    <rPh sb="10" eb="12">
      <t>テイアン</t>
    </rPh>
    <rPh sb="13" eb="15">
      <t>シンゾク</t>
    </rPh>
    <rPh sb="15" eb="16">
      <t>ソト</t>
    </rPh>
    <rPh sb="16" eb="18">
      <t>ショウケイ</t>
    </rPh>
    <phoneticPr fontId="3"/>
  </si>
  <si>
    <r>
      <t>事業継続予定であり、</t>
    </r>
    <r>
      <rPr>
        <b/>
        <sz val="11"/>
        <color rgb="FFFF0000"/>
        <rFont val="游ゴシック"/>
        <family val="3"/>
        <charset val="128"/>
        <scheme val="minor"/>
      </rPr>
      <t>親族外承継</t>
    </r>
    <r>
      <rPr>
        <sz val="11"/>
        <color theme="1"/>
        <rFont val="游ゴシック"/>
        <family val="2"/>
        <charset val="128"/>
        <scheme val="minor"/>
      </rPr>
      <t>となる見込みです。</t>
    </r>
    <rPh sb="0" eb="2">
      <t>ジギョウ</t>
    </rPh>
    <rPh sb="2" eb="4">
      <t>ケイゾク</t>
    </rPh>
    <rPh sb="4" eb="6">
      <t>ヨテイ</t>
    </rPh>
    <rPh sb="10" eb="12">
      <t>シンゾク</t>
    </rPh>
    <rPh sb="12" eb="13">
      <t>ソト</t>
    </rPh>
    <rPh sb="13" eb="15">
      <t>ショウケイ</t>
    </rPh>
    <rPh sb="18" eb="20">
      <t>ミコ</t>
    </rPh>
    <phoneticPr fontId="3"/>
  </si>
  <si>
    <t>親族外承継の場合の考え方は</t>
    <rPh sb="0" eb="2">
      <t>シンゾク</t>
    </rPh>
    <rPh sb="2" eb="3">
      <t>ソト</t>
    </rPh>
    <rPh sb="3" eb="5">
      <t>ショウケイ</t>
    </rPh>
    <rPh sb="6" eb="8">
      <t>バアイ</t>
    </rPh>
    <rPh sb="9" eb="10">
      <t>カンガ</t>
    </rPh>
    <rPh sb="11" eb="12">
      <t>カタ</t>
    </rPh>
    <phoneticPr fontId="3"/>
  </si>
  <si>
    <t>事業保障対策資金のご提案</t>
    <rPh sb="0" eb="8">
      <t>ジギョウホショウタイサクシキン</t>
    </rPh>
    <rPh sb="10" eb="12">
      <t>テイアン</t>
    </rPh>
    <phoneticPr fontId="3"/>
  </si>
  <si>
    <r>
      <t>後継者不在の為、</t>
    </r>
    <r>
      <rPr>
        <b/>
        <sz val="11"/>
        <color rgb="FFFF0000"/>
        <rFont val="游ゴシック"/>
        <family val="3"/>
        <charset val="128"/>
        <scheme val="minor"/>
      </rPr>
      <t>事業清算</t>
    </r>
    <r>
      <rPr>
        <sz val="11"/>
        <color theme="1"/>
        <rFont val="游ゴシック"/>
        <family val="2"/>
        <charset val="128"/>
        <scheme val="minor"/>
      </rPr>
      <t>となる見込みです。</t>
    </r>
    <rPh sb="0" eb="3">
      <t>コウケイシャ</t>
    </rPh>
    <rPh sb="3" eb="5">
      <t>フザイ</t>
    </rPh>
    <rPh sb="6" eb="7">
      <t>タメ</t>
    </rPh>
    <rPh sb="8" eb="12">
      <t>ジギョウセイサン</t>
    </rPh>
    <rPh sb="15" eb="17">
      <t>ミコ</t>
    </rPh>
    <phoneticPr fontId="3"/>
  </si>
  <si>
    <t>事業清算の場合は</t>
    <rPh sb="0" eb="4">
      <t>ジギョウセイサン</t>
    </rPh>
    <rPh sb="5" eb="7">
      <t>バアイ</t>
    </rPh>
    <phoneticPr fontId="3"/>
  </si>
  <si>
    <t>③従業員の転職準備資金</t>
    <rPh sb="1" eb="4">
      <t>ジュウギョウイン</t>
    </rPh>
    <rPh sb="5" eb="11">
      <t>テンショクジュンビシキン</t>
    </rPh>
    <phoneticPr fontId="3"/>
  </si>
  <si>
    <t>④3か月の固定費（清算までの期間）</t>
    <rPh sb="3" eb="4">
      <t>ゲツ</t>
    </rPh>
    <rPh sb="5" eb="8">
      <t>コテイヒ</t>
    </rPh>
    <rPh sb="9" eb="11">
      <t>セイサン</t>
    </rPh>
    <rPh sb="14" eb="16">
      <t>キカン</t>
    </rPh>
    <phoneticPr fontId="3"/>
  </si>
  <si>
    <t>③従業員の転職準備資金</t>
    <rPh sb="1" eb="4">
      <t>ジュウギョウイン</t>
    </rPh>
    <rPh sb="5" eb="9">
      <t>テンショクジュンビ</t>
    </rPh>
    <rPh sb="9" eb="11">
      <t>シキン</t>
    </rPh>
    <phoneticPr fontId="3"/>
  </si>
  <si>
    <t>従業員の</t>
    <rPh sb="0" eb="3">
      <t>ジュウギョウイン</t>
    </rPh>
    <phoneticPr fontId="3"/>
  </si>
  <si>
    <t>か月</t>
    <rPh sb="1" eb="2">
      <t>ゲツ</t>
    </rPh>
    <phoneticPr fontId="3"/>
  </si>
  <si>
    <t>の給与は確保しておく必要があります。</t>
  </si>
  <si>
    <t>決算書上に計上される販売費及び一般管理費は</t>
    <rPh sb="0" eb="4">
      <t>ケッサンショウエ</t>
    </rPh>
    <rPh sb="5" eb="7">
      <t>ケイジョウ</t>
    </rPh>
    <rPh sb="10" eb="13">
      <t>ハンバイヒ</t>
    </rPh>
    <rPh sb="13" eb="14">
      <t>オヨ</t>
    </rPh>
    <rPh sb="15" eb="20">
      <t>イッパンカンリヒ</t>
    </rPh>
    <phoneticPr fontId="3"/>
  </si>
  <si>
    <t>その3か月分に相当する金額が必要金額となり、</t>
    <rPh sb="4" eb="6">
      <t>ゲツブン</t>
    </rPh>
    <rPh sb="7" eb="9">
      <t>ソウトウ</t>
    </rPh>
    <rPh sb="11" eb="13">
      <t>キンガク</t>
    </rPh>
    <rPh sb="14" eb="16">
      <t>ヒツヨウ</t>
    </rPh>
    <rPh sb="16" eb="18">
      <t>キンガク</t>
    </rPh>
    <phoneticPr fontId="3"/>
  </si>
  <si>
    <t>ただし手元資金として</t>
    <rPh sb="3" eb="5">
      <t>テモト</t>
    </rPh>
    <rPh sb="5" eb="7">
      <t>シキン</t>
    </rPh>
    <phoneticPr fontId="3"/>
  </si>
  <si>
    <t>があるため、</t>
    <phoneticPr fontId="3"/>
  </si>
  <si>
    <t>※その他処分して現預金換算できる資産があれば、換算後の金額を加えて記入してください</t>
    <rPh sb="3" eb="4">
      <t>ホカ</t>
    </rPh>
    <rPh sb="4" eb="6">
      <t>ショブン</t>
    </rPh>
    <rPh sb="8" eb="11">
      <t>ゲンヨキン</t>
    </rPh>
    <rPh sb="11" eb="13">
      <t>カンサン</t>
    </rPh>
    <rPh sb="16" eb="18">
      <t>シサン</t>
    </rPh>
    <rPh sb="23" eb="25">
      <t>カンサン</t>
    </rPh>
    <rPh sb="25" eb="26">
      <t>アト</t>
    </rPh>
    <rPh sb="27" eb="29">
      <t>キンガク</t>
    </rPh>
    <rPh sb="30" eb="31">
      <t>クワ</t>
    </rPh>
    <rPh sb="33" eb="35">
      <t>キニュウ</t>
    </rPh>
    <phoneticPr fontId="3"/>
  </si>
  <si>
    <t>上記で計算した必要保障額から手元資金を差し引くと</t>
    <rPh sb="0" eb="2">
      <t>ジョウキ</t>
    </rPh>
    <rPh sb="3" eb="5">
      <t>ケイサン</t>
    </rPh>
    <rPh sb="7" eb="12">
      <t>ヒツヨウホショウガク</t>
    </rPh>
    <rPh sb="14" eb="18">
      <t>テモトシキン</t>
    </rPh>
    <rPh sb="19" eb="20">
      <t>サ</t>
    </rPh>
    <rPh sb="21" eb="22">
      <t>ヒ</t>
    </rPh>
    <phoneticPr fontId="3"/>
  </si>
  <si>
    <t>更に既存でカバーできている保障額は</t>
    <rPh sb="0" eb="1">
      <t>サラ</t>
    </rPh>
    <rPh sb="2" eb="4">
      <t>キゾン</t>
    </rPh>
    <rPh sb="13" eb="15">
      <t>ホショウ</t>
    </rPh>
    <rPh sb="15" eb="16">
      <t>ガク</t>
    </rPh>
    <phoneticPr fontId="3"/>
  </si>
  <si>
    <t>なので</t>
    <phoneticPr fontId="3"/>
  </si>
  <si>
    <t>必要保障額は</t>
    <rPh sb="0" eb="5">
      <t>ヒツヨウホショウガク</t>
    </rPh>
    <phoneticPr fontId="3"/>
  </si>
  <si>
    <t>となります。</t>
    <phoneticPr fontId="3"/>
  </si>
  <si>
    <t>福利厚生資金・役員退職金のご提案</t>
    <rPh sb="0" eb="2">
      <t>フクリ</t>
    </rPh>
    <rPh sb="2" eb="4">
      <t>コウセイ</t>
    </rPh>
    <rPh sb="4" eb="6">
      <t>シキン</t>
    </rPh>
    <rPh sb="7" eb="9">
      <t>ヤクイン</t>
    </rPh>
    <rPh sb="9" eb="12">
      <t>タイショクキン</t>
    </rPh>
    <rPh sb="14" eb="16">
      <t>テイアン</t>
    </rPh>
    <phoneticPr fontId="3"/>
  </si>
  <si>
    <t>福利厚生資金・役員退職金については、</t>
    <rPh sb="0" eb="4">
      <t>フクリコウセイ</t>
    </rPh>
    <rPh sb="4" eb="6">
      <t>シキン</t>
    </rPh>
    <rPh sb="7" eb="12">
      <t>ヤクインタイショクキン</t>
    </rPh>
    <phoneticPr fontId="3"/>
  </si>
  <si>
    <t>①労働分配率</t>
    <rPh sb="1" eb="5">
      <t>ロウドウブンパイ</t>
    </rPh>
    <rPh sb="5" eb="6">
      <t>リツ</t>
    </rPh>
    <phoneticPr fontId="3"/>
  </si>
  <si>
    <t>②フリーキャッシュフロー</t>
    <phoneticPr fontId="3"/>
  </si>
  <si>
    <t>の2点から原資を考える必要があります。</t>
    <rPh sb="2" eb="3">
      <t>テン</t>
    </rPh>
    <rPh sb="5" eb="7">
      <t>ゲンシ</t>
    </rPh>
    <rPh sb="8" eb="9">
      <t>カンガ</t>
    </rPh>
    <rPh sb="11" eb="13">
      <t>ヒツヨウ</t>
    </rPh>
    <phoneticPr fontId="3"/>
  </si>
  <si>
    <t>①労働分配率の観点から</t>
    <rPh sb="1" eb="5">
      <t>ロウドウブンパイ</t>
    </rPh>
    <rPh sb="5" eb="6">
      <t>リツ</t>
    </rPh>
    <rPh sb="7" eb="9">
      <t>カンテン</t>
    </rPh>
    <phoneticPr fontId="3"/>
  </si>
  <si>
    <t>粗利益
（限界利益）</t>
    <rPh sb="0" eb="3">
      <t>アラリエキ</t>
    </rPh>
    <rPh sb="5" eb="7">
      <t>ゲンカイ</t>
    </rPh>
    <rPh sb="7" eb="9">
      <t>リエキ</t>
    </rPh>
    <phoneticPr fontId="3"/>
  </si>
  <si>
    <t>人財費</t>
    <rPh sb="0" eb="3">
      <t>ジンザイヒ</t>
    </rPh>
    <phoneticPr fontId="3"/>
  </si>
  <si>
    <t>労働分配率</t>
    <rPh sb="0" eb="5">
      <t>ロウドウブンパイリツ</t>
    </rPh>
    <phoneticPr fontId="3"/>
  </si>
  <si>
    <t>※人財費とは、役員報酬・給与手当・雑給・賞与・退職金・法定福利費</t>
    <rPh sb="1" eb="3">
      <t>ジンザイ</t>
    </rPh>
    <rPh sb="3" eb="4">
      <t>ヒ</t>
    </rPh>
    <rPh sb="7" eb="9">
      <t>ヤクイン</t>
    </rPh>
    <rPh sb="9" eb="11">
      <t>ホウシュウ</t>
    </rPh>
    <rPh sb="12" eb="14">
      <t>キュウヨ</t>
    </rPh>
    <rPh sb="14" eb="16">
      <t>テアテ</t>
    </rPh>
    <rPh sb="17" eb="19">
      <t>ザッキュウ</t>
    </rPh>
    <rPh sb="20" eb="22">
      <t>ショウヨ</t>
    </rPh>
    <rPh sb="23" eb="26">
      <t>タイショクキン</t>
    </rPh>
    <rPh sb="27" eb="29">
      <t>ホウテイ</t>
    </rPh>
    <rPh sb="29" eb="31">
      <t>フクリ</t>
    </rPh>
    <rPh sb="31" eb="32">
      <t>ヒ</t>
    </rPh>
    <phoneticPr fontId="3"/>
  </si>
  <si>
    <t>福利厚生費・教育費・採用費・通勤旅費等の事を指します。</t>
    <rPh sb="0" eb="2">
      <t>フクリ</t>
    </rPh>
    <rPh sb="2" eb="5">
      <t>コウセイヒ</t>
    </rPh>
    <rPh sb="6" eb="9">
      <t>キョウイクヒ</t>
    </rPh>
    <rPh sb="10" eb="12">
      <t>サイヨウ</t>
    </rPh>
    <rPh sb="12" eb="13">
      <t>ヒ</t>
    </rPh>
    <rPh sb="14" eb="16">
      <t>ツウキン</t>
    </rPh>
    <rPh sb="16" eb="18">
      <t>リョヒ</t>
    </rPh>
    <rPh sb="18" eb="19">
      <t>トウ</t>
    </rPh>
    <rPh sb="20" eb="21">
      <t>コト</t>
    </rPh>
    <rPh sb="22" eb="23">
      <t>サ</t>
    </rPh>
    <phoneticPr fontId="3"/>
  </si>
  <si>
    <t>労働分配率は</t>
    <rPh sb="0" eb="5">
      <t>ロウドウブンパイリツ</t>
    </rPh>
    <phoneticPr fontId="3"/>
  </si>
  <si>
    <t>までが適正値とされますので、</t>
    <phoneticPr fontId="3"/>
  </si>
  <si>
    <t>前期・当期の労働分配率との差から原資を考えます。</t>
    <rPh sb="0" eb="2">
      <t>ゼンキ</t>
    </rPh>
    <rPh sb="3" eb="5">
      <t>トウキ</t>
    </rPh>
    <rPh sb="6" eb="11">
      <t>ロウドウブンパイリツ</t>
    </rPh>
    <rPh sb="13" eb="14">
      <t>サ</t>
    </rPh>
    <rPh sb="16" eb="18">
      <t>ゲンシ</t>
    </rPh>
    <rPh sb="19" eb="20">
      <t>カンガ</t>
    </rPh>
    <phoneticPr fontId="3"/>
  </si>
  <si>
    <t>適性値との差</t>
    <rPh sb="0" eb="2">
      <t>テキセイ</t>
    </rPh>
    <rPh sb="2" eb="3">
      <t>アタイ</t>
    </rPh>
    <rPh sb="5" eb="6">
      <t>サ</t>
    </rPh>
    <phoneticPr fontId="3"/>
  </si>
  <si>
    <t>換算金額</t>
    <rPh sb="0" eb="2">
      <t>カンサン</t>
    </rPh>
    <rPh sb="2" eb="4">
      <t>キンガク</t>
    </rPh>
    <phoneticPr fontId="3"/>
  </si>
  <si>
    <t>2期平均</t>
    <rPh sb="1" eb="2">
      <t>キ</t>
    </rPh>
    <rPh sb="2" eb="4">
      <t>ヘイキン</t>
    </rPh>
    <phoneticPr fontId="3"/>
  </si>
  <si>
    <t>福利厚生原資
役員退職金原資</t>
    <rPh sb="0" eb="4">
      <t>フクリコウセイ</t>
    </rPh>
    <rPh sb="4" eb="6">
      <t>ゲンシ</t>
    </rPh>
    <rPh sb="7" eb="12">
      <t>ヤクインタイショクキン</t>
    </rPh>
    <rPh sb="12" eb="14">
      <t>ゲンシ</t>
    </rPh>
    <phoneticPr fontId="3"/>
  </si>
  <si>
    <t>②フリーCFの観点から</t>
    <rPh sb="7" eb="9">
      <t>カンテン</t>
    </rPh>
    <phoneticPr fontId="3"/>
  </si>
  <si>
    <t>営業CF</t>
    <rPh sb="0" eb="2">
      <t>エイギョウ</t>
    </rPh>
    <phoneticPr fontId="3"/>
  </si>
  <si>
    <t>年間返済額</t>
    <rPh sb="0" eb="2">
      <t>ネンカン</t>
    </rPh>
    <rPh sb="2" eb="5">
      <t>ヘンサイガク</t>
    </rPh>
    <phoneticPr fontId="3"/>
  </si>
  <si>
    <t>フリーCF</t>
    <phoneticPr fontId="3"/>
  </si>
  <si>
    <t>労働分配率の2期平均と</t>
    <rPh sb="0" eb="5">
      <t>ロウドウブンパイリツ</t>
    </rPh>
    <rPh sb="7" eb="10">
      <t>キヘイキン</t>
    </rPh>
    <phoneticPr fontId="3"/>
  </si>
  <si>
    <t>フリーCFの2期平均を</t>
    <rPh sb="7" eb="10">
      <t>キヘイキン</t>
    </rPh>
    <phoneticPr fontId="3"/>
  </si>
  <si>
    <t>比較して、小さな値を採用</t>
    <rPh sb="0" eb="2">
      <t>ヒカク</t>
    </rPh>
    <rPh sb="5" eb="6">
      <t>チイ</t>
    </rPh>
    <rPh sb="8" eb="9">
      <t>アタイ</t>
    </rPh>
    <rPh sb="10" eb="12">
      <t>サイヨウ</t>
    </rPh>
    <phoneticPr fontId="3"/>
  </si>
  <si>
    <t>営業利益</t>
    <rPh sb="0" eb="4">
      <t>エイギョウリエキ</t>
    </rPh>
    <phoneticPr fontId="3"/>
  </si>
  <si>
    <t>減価償却費</t>
    <rPh sb="0" eb="2">
      <t>ゲンカ</t>
    </rPh>
    <rPh sb="2" eb="5">
      <t>ショウキャクヒ</t>
    </rPh>
    <phoneticPr fontId="3"/>
  </si>
  <si>
    <t>※ただしフリーCFが潤沢にある場合</t>
    <rPh sb="10" eb="12">
      <t>ジュンタク</t>
    </rPh>
    <rPh sb="15" eb="17">
      <t>バアイ</t>
    </rPh>
    <phoneticPr fontId="3"/>
  </si>
  <si>
    <t>は労働分配率が適正値を超えていたと</t>
    <rPh sb="1" eb="3">
      <t>ロウドウ</t>
    </rPh>
    <rPh sb="3" eb="5">
      <t>ブンパイ</t>
    </rPh>
    <rPh sb="5" eb="6">
      <t>リツ</t>
    </rPh>
    <rPh sb="7" eb="9">
      <t>テキセイ</t>
    </rPh>
    <rPh sb="9" eb="10">
      <t>アタイ</t>
    </rPh>
    <rPh sb="11" eb="12">
      <t>コ</t>
    </rPh>
    <phoneticPr fontId="3"/>
  </si>
  <si>
    <t>しても問題ない場合もあるので、個別</t>
    <rPh sb="3" eb="5">
      <t>モンダイ</t>
    </rPh>
    <rPh sb="7" eb="9">
      <t>バアイ</t>
    </rPh>
    <rPh sb="15" eb="17">
      <t>コベツ</t>
    </rPh>
    <phoneticPr fontId="3"/>
  </si>
  <si>
    <t>に検討すること。</t>
    <rPh sb="1" eb="3">
      <t>ケントウ</t>
    </rPh>
    <phoneticPr fontId="3"/>
  </si>
  <si>
    <t>（その場合は2期平均のフリーCFを</t>
    <rPh sb="3" eb="5">
      <t>バアイ</t>
    </rPh>
    <rPh sb="7" eb="8">
      <t>キ</t>
    </rPh>
    <rPh sb="8" eb="10">
      <t>ヘイキン</t>
    </rPh>
    <phoneticPr fontId="3"/>
  </si>
  <si>
    <t>円</t>
    <rPh sb="0" eb="1">
      <t>エン</t>
    </rPh>
    <phoneticPr fontId="3"/>
  </si>
  <si>
    <t>原資と読み替えてください）</t>
    <rPh sb="0" eb="2">
      <t>ゲンシ</t>
    </rPh>
    <rPh sb="3" eb="4">
      <t>ヨ</t>
    </rPh>
    <rPh sb="5" eb="6">
      <t>カ</t>
    </rPh>
    <phoneticPr fontId="3"/>
  </si>
  <si>
    <t xml:space="preserve"> 上記原資の</t>
    <rPh sb="1" eb="3">
      <t>ジョウキ</t>
    </rPh>
    <rPh sb="3" eb="5">
      <t>ゲンシ</t>
    </rPh>
    <phoneticPr fontId="3"/>
  </si>
  <si>
    <t>割合</t>
    <rPh sb="0" eb="2">
      <t>ワリアイ</t>
    </rPh>
    <phoneticPr fontId="3"/>
  </si>
  <si>
    <t>年間</t>
    <rPh sb="0" eb="2">
      <t>ネンカン</t>
    </rPh>
    <phoneticPr fontId="3"/>
  </si>
  <si>
    <t>月</t>
    <rPh sb="0" eb="1">
      <t>ツキ</t>
    </rPh>
    <phoneticPr fontId="3"/>
  </si>
  <si>
    <t>※貸借対照表の固定負債を計上</t>
    <rPh sb="1" eb="5">
      <t>タイシャクタイショウ</t>
    </rPh>
    <rPh sb="5" eb="6">
      <t>オモテ</t>
    </rPh>
    <rPh sb="7" eb="9">
      <t>コテイ</t>
    </rPh>
    <rPh sb="9" eb="11">
      <t>フサイ</t>
    </rPh>
    <rPh sb="12" eb="14">
      <t>ケイジョウ</t>
    </rPh>
    <phoneticPr fontId="3"/>
  </si>
  <si>
    <t>（手許の現預金を一切使わない場合）</t>
    <rPh sb="1" eb="3">
      <t>テモト</t>
    </rPh>
    <rPh sb="4" eb="7">
      <t>ゲンヨキン</t>
    </rPh>
    <rPh sb="8" eb="10">
      <t>イッサイ</t>
    </rPh>
    <rPh sb="10" eb="11">
      <t>ツカ</t>
    </rPh>
    <rPh sb="14" eb="16">
      <t>バアイ</t>
    </rPh>
    <phoneticPr fontId="3"/>
  </si>
  <si>
    <t>（手許の現預金の3分の１を保障額に充当する場合）</t>
    <rPh sb="1" eb="3">
      <t>テモト</t>
    </rPh>
    <rPh sb="4" eb="7">
      <t>ゲンヨキン</t>
    </rPh>
    <rPh sb="9" eb="10">
      <t>ブン</t>
    </rPh>
    <rPh sb="13" eb="15">
      <t>ホショウ</t>
    </rPh>
    <rPh sb="15" eb="16">
      <t>ガク</t>
    </rPh>
    <rPh sb="17" eb="19">
      <t>ジュウトウ</t>
    </rPh>
    <rPh sb="21" eb="23">
      <t>バアイ</t>
    </rPh>
    <phoneticPr fontId="3"/>
  </si>
  <si>
    <t>（手許の現預金の2分の1を保障額に充当する場合）</t>
    <rPh sb="1" eb="3">
      <t>テモト</t>
    </rPh>
    <rPh sb="4" eb="7">
      <t>ゲンヨキン</t>
    </rPh>
    <rPh sb="9" eb="10">
      <t>ブン</t>
    </rPh>
    <rPh sb="13" eb="16">
      <t>ホショウガク</t>
    </rPh>
    <rPh sb="17" eb="19">
      <t>ジュウトウ</t>
    </rPh>
    <rPh sb="21" eb="23">
      <t>バアイ</t>
    </rPh>
    <phoneticPr fontId="3"/>
  </si>
  <si>
    <t>決算書上に計上される給与手当および雑給は</t>
    <rPh sb="0" eb="4">
      <t>ケッサンショウエ</t>
    </rPh>
    <rPh sb="5" eb="7">
      <t>ケイジョウ</t>
    </rPh>
    <rPh sb="10" eb="14">
      <t>キュウヨテアテ</t>
    </rPh>
    <rPh sb="17" eb="19">
      <t>ザッキュウ</t>
    </rPh>
    <phoneticPr fontId="3"/>
  </si>
  <si>
    <t>※年間返済額については長期借入金を7年で</t>
    <rPh sb="1" eb="3">
      <t>ネンカン</t>
    </rPh>
    <rPh sb="3" eb="5">
      <t>ヘンサイ</t>
    </rPh>
    <rPh sb="5" eb="6">
      <t>ガク</t>
    </rPh>
    <rPh sb="11" eb="13">
      <t>チョウキ</t>
    </rPh>
    <rPh sb="13" eb="15">
      <t>カリイレ</t>
    </rPh>
    <rPh sb="15" eb="16">
      <t>キン</t>
    </rPh>
    <rPh sb="18" eb="19">
      <t>ネン</t>
    </rPh>
    <phoneticPr fontId="3"/>
  </si>
  <si>
    <t>返済する仮定で算出しております。</t>
    <rPh sb="0" eb="2">
      <t>ヘンサイ</t>
    </rPh>
    <rPh sb="4" eb="6">
      <t>カテイ</t>
    </rPh>
    <rPh sb="7" eb="9">
      <t>サンシュツ</t>
    </rPh>
    <phoneticPr fontId="3"/>
  </si>
  <si>
    <t>つまり</t>
    <phoneticPr fontId="3"/>
  </si>
  <si>
    <t>既に支払いしている年間保険料（資産計上される分のみ）</t>
  </si>
  <si>
    <t>を差し引いたものが</t>
    <rPh sb="1" eb="2">
      <t>サ</t>
    </rPh>
    <rPh sb="3" eb="4">
      <t>ヒ</t>
    </rPh>
    <phoneticPr fontId="3"/>
  </si>
  <si>
    <t>福利厚生資金・退職金原資となり、</t>
    <rPh sb="0" eb="2">
      <t>フクリ</t>
    </rPh>
    <rPh sb="2" eb="4">
      <t>コウセイ</t>
    </rPh>
    <rPh sb="4" eb="6">
      <t>シキン</t>
    </rPh>
    <rPh sb="7" eb="10">
      <t>タイショクキン</t>
    </rPh>
    <rPh sb="10" eb="12">
      <t>ゲンシ</t>
    </rPh>
    <phoneticPr fontId="3"/>
  </si>
  <si>
    <t>となりますので、上記を基準に保険を検討していく事となります。</t>
    <rPh sb="8" eb="10">
      <t>ジョウキ</t>
    </rPh>
    <rPh sb="11" eb="13">
      <t>キジュン</t>
    </rPh>
    <rPh sb="14" eb="16">
      <t>ホケン</t>
    </rPh>
    <rPh sb="17" eb="19">
      <t>ケントウ</t>
    </rPh>
    <rPh sb="23" eb="24">
      <t>コト</t>
    </rPh>
    <phoneticPr fontId="3"/>
  </si>
  <si>
    <t>上記で算出された金額から</t>
    <rPh sb="0" eb="2">
      <t>ジョウキ</t>
    </rPh>
    <rPh sb="3" eb="5">
      <t>サンシュツ</t>
    </rPh>
    <rPh sb="8" eb="10">
      <t>キンガク</t>
    </rPh>
    <phoneticPr fontId="3"/>
  </si>
  <si>
    <t>と算出されます。</t>
    <rPh sb="1" eb="3">
      <t>サンシュツ</t>
    </rPh>
    <phoneticPr fontId="3"/>
  </si>
  <si>
    <t>長期借入金（役員借入）</t>
    <rPh sb="0" eb="2">
      <t>チョウキ</t>
    </rPh>
    <phoneticPr fontId="3"/>
  </si>
  <si>
    <t>長期借入金（外部調達）</t>
    <rPh sb="0" eb="2">
      <t>チョウキ</t>
    </rPh>
    <phoneticPr fontId="3"/>
  </si>
  <si>
    <t>会社名</t>
    <rPh sb="0" eb="3">
      <t>カイシャメイ</t>
    </rPh>
    <phoneticPr fontId="3"/>
  </si>
  <si>
    <t>最新の決算月（例:2024年8月２７日）</t>
    <rPh sb="0" eb="2">
      <t>サイシン</t>
    </rPh>
    <rPh sb="3" eb="6">
      <t>ケッサンヅキ</t>
    </rPh>
    <rPh sb="7" eb="8">
      <t>レイ</t>
    </rPh>
    <rPh sb="13" eb="14">
      <t>ネン</t>
    </rPh>
    <rPh sb="15" eb="16">
      <t>ガツ</t>
    </rPh>
    <rPh sb="18" eb="19">
      <t>ニチ</t>
    </rPh>
    <phoneticPr fontId="3"/>
  </si>
  <si>
    <t>保険提案補助シートについて</t>
    <rPh sb="0" eb="2">
      <t>ホケン</t>
    </rPh>
    <rPh sb="2" eb="4">
      <t>テイアン</t>
    </rPh>
    <rPh sb="4" eb="6">
      <t>ホジョ</t>
    </rPh>
    <phoneticPr fontId="3"/>
  </si>
  <si>
    <t>■本シートは決算書を参考に、本シート提供者であるHELLObaseが定めた計算方法に基づいて算出されております。</t>
    <rPh sb="1" eb="2">
      <t>ホン</t>
    </rPh>
    <rPh sb="6" eb="9">
      <t>ケッサンショ</t>
    </rPh>
    <rPh sb="10" eb="12">
      <t>サンコウ</t>
    </rPh>
    <rPh sb="14" eb="15">
      <t>ホン</t>
    </rPh>
    <rPh sb="18" eb="20">
      <t>テイキョウ</t>
    </rPh>
    <rPh sb="20" eb="21">
      <t>シャ</t>
    </rPh>
    <rPh sb="34" eb="35">
      <t>サダ</t>
    </rPh>
    <rPh sb="37" eb="39">
      <t>ケイサン</t>
    </rPh>
    <rPh sb="39" eb="41">
      <t>ホウホウ</t>
    </rPh>
    <rPh sb="42" eb="43">
      <t>モト</t>
    </rPh>
    <rPh sb="46" eb="48">
      <t>サンシュツ</t>
    </rPh>
    <phoneticPr fontId="3"/>
  </si>
  <si>
    <t>実際の必要金額の正確性を保証するものではございませんので、ご承知くださいますようお願いいたします。</t>
    <rPh sb="0" eb="2">
      <t>ジッサイ</t>
    </rPh>
    <rPh sb="3" eb="5">
      <t>ヒツヨウ</t>
    </rPh>
    <rPh sb="5" eb="7">
      <t>キンガク</t>
    </rPh>
    <rPh sb="8" eb="11">
      <t>セイカクセイ</t>
    </rPh>
    <rPh sb="12" eb="14">
      <t>ホショウ</t>
    </rPh>
    <rPh sb="30" eb="32">
      <t>ショウチ</t>
    </rPh>
    <rPh sb="41" eb="42">
      <t>ネガ</t>
    </rPh>
    <phoneticPr fontId="3"/>
  </si>
  <si>
    <t>■</t>
    <phoneticPr fontId="3"/>
  </si>
  <si>
    <t>の</t>
    <phoneticPr fontId="3"/>
  </si>
  <si>
    <t>箇所につきましては、ご自身で入力ください。</t>
    <rPh sb="0" eb="2">
      <t>カショ</t>
    </rPh>
    <rPh sb="11" eb="13">
      <t>ジシン</t>
    </rPh>
    <rPh sb="14" eb="16">
      <t>ニュウリョク</t>
    </rPh>
    <phoneticPr fontId="3"/>
  </si>
  <si>
    <t>（入力の際の考え方について）</t>
    <rPh sb="1" eb="3">
      <t>ニュウリョク</t>
    </rPh>
    <rPh sb="4" eb="5">
      <t>サイ</t>
    </rPh>
    <rPh sb="6" eb="7">
      <t>カンガ</t>
    </rPh>
    <rPh sb="8" eb="9">
      <t>カタ</t>
    </rPh>
    <phoneticPr fontId="3"/>
  </si>
  <si>
    <t>【家族への生活保障資金について】</t>
    <rPh sb="1" eb="3">
      <t>カゾク</t>
    </rPh>
    <rPh sb="5" eb="7">
      <t>セイカツ</t>
    </rPh>
    <rPh sb="7" eb="9">
      <t>ホショウ</t>
    </rPh>
    <rPh sb="9" eb="11">
      <t>シキン</t>
    </rPh>
    <phoneticPr fontId="3"/>
  </si>
  <si>
    <t>経営者が死亡した時に、遺族の方が生活をしていくための資金です。</t>
    <rPh sb="0" eb="3">
      <t>ケイエイシャ</t>
    </rPh>
    <rPh sb="4" eb="6">
      <t>シボウ</t>
    </rPh>
    <rPh sb="8" eb="9">
      <t>トキ</t>
    </rPh>
    <rPh sb="11" eb="13">
      <t>イゾク</t>
    </rPh>
    <rPh sb="14" eb="15">
      <t>カタ</t>
    </rPh>
    <rPh sb="16" eb="18">
      <t>セイカツ</t>
    </rPh>
    <rPh sb="26" eb="28">
      <t>シキン</t>
    </rPh>
    <phoneticPr fontId="3"/>
  </si>
  <si>
    <t>様々な考え方がありますが、下記を参考にしてください。</t>
    <rPh sb="0" eb="2">
      <t>サマザマ</t>
    </rPh>
    <rPh sb="3" eb="4">
      <t>カンガ</t>
    </rPh>
    <rPh sb="5" eb="6">
      <t>カタ</t>
    </rPh>
    <rPh sb="13" eb="15">
      <t>カキ</t>
    </rPh>
    <rPh sb="16" eb="18">
      <t>サンコウ</t>
    </rPh>
    <phoneticPr fontId="3"/>
  </si>
  <si>
    <r>
      <t xml:space="preserve">①家族の生活資金
月間生活費×0.7×12カ月×(22歳－末の子の現在年齢)
②妻の生活資金
月間生活費×0.5×12カ月×末の子の大学卒業時の妻の平均余命
</t>
    </r>
    <r>
      <rPr>
        <b/>
        <sz val="11"/>
        <color rgb="FFFF0000"/>
        <rFont val="游ゴシック"/>
        <family val="3"/>
        <charset val="128"/>
        <scheme val="minor"/>
      </rPr>
      <t>■家族への生活保障資金
①＋②の合計金額</t>
    </r>
    <rPh sb="80" eb="82">
      <t>カゾク</t>
    </rPh>
    <rPh sb="86" eb="88">
      <t>ホショウ</t>
    </rPh>
    <phoneticPr fontId="3"/>
  </si>
  <si>
    <t>【売上減少時の補填資金について】</t>
    <rPh sb="1" eb="3">
      <t>ウリアゲ</t>
    </rPh>
    <rPh sb="3" eb="5">
      <t>ゲンショウ</t>
    </rPh>
    <rPh sb="5" eb="6">
      <t>ジ</t>
    </rPh>
    <rPh sb="7" eb="9">
      <t>ホテン</t>
    </rPh>
    <rPh sb="9" eb="11">
      <t>シキン</t>
    </rPh>
    <phoneticPr fontId="3"/>
  </si>
  <si>
    <t>経営者が死亡した時に、中小企業であれば売上が減少する可能性が極めて高いです。</t>
    <rPh sb="0" eb="3">
      <t>ケイエイシャ</t>
    </rPh>
    <rPh sb="4" eb="6">
      <t>シボウ</t>
    </rPh>
    <rPh sb="8" eb="9">
      <t>トキ</t>
    </rPh>
    <rPh sb="11" eb="13">
      <t>チュウショウ</t>
    </rPh>
    <rPh sb="13" eb="15">
      <t>キギョウ</t>
    </rPh>
    <rPh sb="19" eb="21">
      <t>ウリアゲ</t>
    </rPh>
    <rPh sb="22" eb="24">
      <t>ゲンショウ</t>
    </rPh>
    <rPh sb="26" eb="29">
      <t>カノウセイ</t>
    </rPh>
    <rPh sb="30" eb="31">
      <t>キワ</t>
    </rPh>
    <rPh sb="33" eb="34">
      <t>タカ</t>
    </rPh>
    <phoneticPr fontId="3"/>
  </si>
  <si>
    <t>どの程度売上減少するかは経営者にヒアリングするしか方法はないので、ヒアリング</t>
    <rPh sb="2" eb="4">
      <t>テイド</t>
    </rPh>
    <rPh sb="4" eb="6">
      <t>ウリアゲ</t>
    </rPh>
    <rPh sb="6" eb="8">
      <t>ゲンショウ</t>
    </rPh>
    <rPh sb="12" eb="15">
      <t>ケイエイシャ</t>
    </rPh>
    <rPh sb="25" eb="27">
      <t>ホウホウ</t>
    </rPh>
    <phoneticPr fontId="3"/>
  </si>
  <si>
    <t>しておきましょう。</t>
    <phoneticPr fontId="3"/>
  </si>
  <si>
    <t>【金庫株買取資金について】</t>
    <rPh sb="1" eb="3">
      <t>キンコ</t>
    </rPh>
    <rPh sb="3" eb="4">
      <t>カブ</t>
    </rPh>
    <rPh sb="4" eb="8">
      <t>カイトリシキン</t>
    </rPh>
    <phoneticPr fontId="3"/>
  </si>
  <si>
    <t>相続において後継者でない相続人の自社株を買い取り、経営権の分散を防ぐ資金です。</t>
    <rPh sb="0" eb="2">
      <t>ソウゾク</t>
    </rPh>
    <rPh sb="6" eb="9">
      <t>コウケイシャ</t>
    </rPh>
    <rPh sb="12" eb="14">
      <t>ソウゾク</t>
    </rPh>
    <rPh sb="14" eb="15">
      <t>ニン</t>
    </rPh>
    <rPh sb="16" eb="19">
      <t>ジシャカブ</t>
    </rPh>
    <rPh sb="20" eb="21">
      <t>カ</t>
    </rPh>
    <rPh sb="22" eb="23">
      <t>ト</t>
    </rPh>
    <rPh sb="25" eb="28">
      <t>ケイエイケン</t>
    </rPh>
    <rPh sb="29" eb="31">
      <t>ブンサン</t>
    </rPh>
    <rPh sb="32" eb="33">
      <t>フセ</t>
    </rPh>
    <rPh sb="34" eb="36">
      <t>シキン</t>
    </rPh>
    <phoneticPr fontId="3"/>
  </si>
  <si>
    <t>正確な金額を算出する際は必ず顧問税理士に確認しましょう。</t>
    <rPh sb="0" eb="2">
      <t>セイカク</t>
    </rPh>
    <rPh sb="3" eb="5">
      <t>キンガク</t>
    </rPh>
    <rPh sb="6" eb="8">
      <t>サンシュツ</t>
    </rPh>
    <rPh sb="10" eb="11">
      <t>サイ</t>
    </rPh>
    <rPh sb="12" eb="13">
      <t>カナラ</t>
    </rPh>
    <rPh sb="14" eb="16">
      <t>コモン</t>
    </rPh>
    <rPh sb="16" eb="19">
      <t>ゼイリシ</t>
    </rPh>
    <rPh sb="20" eb="22">
      <t>カクニン</t>
    </rPh>
    <phoneticPr fontId="3"/>
  </si>
  <si>
    <t>簡易的に算出する場合は、純資産額をベースにして考えます。</t>
    <rPh sb="0" eb="2">
      <t>カンイ</t>
    </rPh>
    <rPh sb="2" eb="3">
      <t>テキ</t>
    </rPh>
    <rPh sb="4" eb="6">
      <t>サンシュツ</t>
    </rPh>
    <rPh sb="8" eb="10">
      <t>バアイ</t>
    </rPh>
    <rPh sb="12" eb="15">
      <t>ジュンシサン</t>
    </rPh>
    <rPh sb="15" eb="16">
      <t>ガク</t>
    </rPh>
    <rPh sb="23" eb="24">
      <t>カンガ</t>
    </rPh>
    <phoneticPr fontId="3"/>
  </si>
  <si>
    <t>必要な保障額＝「1株あたりの自社株評価額」×「買取株式数」÷「0.7」にて簡易計算可能です。</t>
    <rPh sb="0" eb="2">
      <t>ヒツヨウ</t>
    </rPh>
    <rPh sb="3" eb="5">
      <t>ホショウ</t>
    </rPh>
    <rPh sb="5" eb="6">
      <t>ガク</t>
    </rPh>
    <rPh sb="9" eb="10">
      <t>カブ</t>
    </rPh>
    <rPh sb="14" eb="16">
      <t>ジシャ</t>
    </rPh>
    <rPh sb="16" eb="17">
      <t>カブ</t>
    </rPh>
    <rPh sb="17" eb="19">
      <t>ヒョウカ</t>
    </rPh>
    <rPh sb="19" eb="20">
      <t>ガク</t>
    </rPh>
    <rPh sb="23" eb="25">
      <t>カイトリ</t>
    </rPh>
    <rPh sb="25" eb="27">
      <t>カブシキ</t>
    </rPh>
    <rPh sb="27" eb="28">
      <t>カズ</t>
    </rPh>
    <rPh sb="37" eb="39">
      <t>カンイ</t>
    </rPh>
    <rPh sb="39" eb="41">
      <t>ケイサン</t>
    </rPh>
    <rPh sb="41" eb="43">
      <t>カノウ</t>
    </rPh>
    <phoneticPr fontId="3"/>
  </si>
  <si>
    <t>「1株あたりの自社株評価額」＝純資産額÷発行株式数（簡易的な計算です）</t>
    <rPh sb="2" eb="3">
      <t>カブ</t>
    </rPh>
    <rPh sb="7" eb="9">
      <t>ジシャ</t>
    </rPh>
    <rPh sb="9" eb="10">
      <t>カブ</t>
    </rPh>
    <rPh sb="10" eb="12">
      <t>ヒョウカ</t>
    </rPh>
    <rPh sb="12" eb="13">
      <t>ガク</t>
    </rPh>
    <rPh sb="15" eb="19">
      <t>ジュンシサンガク</t>
    </rPh>
    <rPh sb="20" eb="22">
      <t>ハッコウ</t>
    </rPh>
    <rPh sb="22" eb="24">
      <t>カブシキ</t>
    </rPh>
    <rPh sb="24" eb="25">
      <t>カズ</t>
    </rPh>
    <rPh sb="26" eb="28">
      <t>カンイ</t>
    </rPh>
    <rPh sb="28" eb="29">
      <t>テキ</t>
    </rPh>
    <rPh sb="30" eb="32">
      <t>ケイサン</t>
    </rPh>
    <phoneticPr fontId="3"/>
  </si>
  <si>
    <t>「買取株式数」＝相続発生時に後継者以外の親族に渡される可能性がある株式数</t>
    <rPh sb="1" eb="5">
      <t>カイトリカブシキ</t>
    </rPh>
    <rPh sb="5" eb="6">
      <t>カズ</t>
    </rPh>
    <rPh sb="8" eb="10">
      <t>ソウゾク</t>
    </rPh>
    <rPh sb="10" eb="12">
      <t>ハッセイ</t>
    </rPh>
    <rPh sb="12" eb="13">
      <t>ジ</t>
    </rPh>
    <rPh sb="14" eb="17">
      <t>コウケイシャ</t>
    </rPh>
    <rPh sb="17" eb="19">
      <t>イガイ</t>
    </rPh>
    <rPh sb="20" eb="22">
      <t>シンゾク</t>
    </rPh>
    <rPh sb="23" eb="24">
      <t>ワタ</t>
    </rPh>
    <rPh sb="27" eb="30">
      <t>カノウセイ</t>
    </rPh>
    <rPh sb="33" eb="35">
      <t>カブシキ</t>
    </rPh>
    <rPh sb="35" eb="36">
      <t>カズ</t>
    </rPh>
    <phoneticPr fontId="3"/>
  </si>
  <si>
    <t>※0.7で割り算しているのは、法人税（30％）を考慮しています。</t>
    <rPh sb="5" eb="6">
      <t>ワ</t>
    </rPh>
    <rPh sb="7" eb="8">
      <t>ザン</t>
    </rPh>
    <rPh sb="15" eb="18">
      <t>ホウジンゼイ</t>
    </rPh>
    <rPh sb="24" eb="26">
      <t>コウリョ</t>
    </rPh>
    <phoneticPr fontId="3"/>
  </si>
  <si>
    <t>【既存の保障額確認について】</t>
    <rPh sb="1" eb="3">
      <t>キゾン</t>
    </rPh>
    <rPh sb="4" eb="6">
      <t>ホショウ</t>
    </rPh>
    <rPh sb="6" eb="7">
      <t>ガク</t>
    </rPh>
    <rPh sb="7" eb="9">
      <t>カクニン</t>
    </rPh>
    <phoneticPr fontId="3"/>
  </si>
  <si>
    <t>既に法人で加入している生命保険証券は必ずお預かりして、現状の保障額を把握しておきましょう。</t>
    <rPh sb="0" eb="1">
      <t>スデ</t>
    </rPh>
    <rPh sb="2" eb="4">
      <t>ホウジン</t>
    </rPh>
    <rPh sb="5" eb="7">
      <t>カニュウ</t>
    </rPh>
    <rPh sb="11" eb="13">
      <t>セイメイ</t>
    </rPh>
    <rPh sb="13" eb="15">
      <t>ホケン</t>
    </rPh>
    <rPh sb="15" eb="17">
      <t>ショウケン</t>
    </rPh>
    <rPh sb="18" eb="19">
      <t>カナラ</t>
    </rPh>
    <rPh sb="21" eb="22">
      <t>アズ</t>
    </rPh>
    <rPh sb="27" eb="29">
      <t>ゲンジョウ</t>
    </rPh>
    <rPh sb="30" eb="32">
      <t>ホショウ</t>
    </rPh>
    <rPh sb="32" eb="33">
      <t>ガク</t>
    </rPh>
    <rPh sb="34" eb="36">
      <t>ハアク</t>
    </rPh>
    <phoneticPr fontId="3"/>
  </si>
  <si>
    <t>㉓人財費</t>
  </si>
  <si>
    <t>㉔顧客費</t>
  </si>
  <si>
    <t>㉕店舗維持費</t>
  </si>
  <si>
    <t>㉖その他経費</t>
  </si>
  <si>
    <t>⑧販売管理費計＝㉓～㉖</t>
  </si>
  <si>
    <t>株式会社ABC</t>
    <rPh sb="0" eb="4">
      <t>カブシキカイシャ</t>
    </rPh>
    <phoneticPr fontId="3"/>
  </si>
  <si>
    <t>20025年1月1日</t>
    <rPh sb="5" eb="6">
      <t>ネン</t>
    </rPh>
    <rPh sb="7" eb="8">
      <t>ガツ</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</si>
</sst>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quot;月&quot;"/>
    <numFmt numFmtId="179" formatCode="0&quot;万&quot;&quot;円&quot;"/>
    <numFmt numFmtId="180" formatCode="0&quot;円&quot;"/>
    <numFmt numFmtId="182" formatCode="0.0%"/>
    <numFmt numFmtId="187" formatCode="0&quot;人&quot;"/>
    <numFmt numFmtId="191" formatCode="&quot;想&quot;&quot;定&quot;&quot;年&quot;&quot;収&quot;0&quot;万&quot;&quot;円&quot;&quot;の&quot;&quot;換&quot;&quot;算&quot;&quot;社&quot;&quot;員&quot;&quot;数&quot;"/>
    <numFmt numFmtId="192" formatCode="0.0&quot;人&quot;"/>
    <numFmt numFmtId="193" formatCode="0_);[Red]\(0\)"/>
    <numFmt numFmtId="197" formatCode="yyyy&quot;年&quot;m&quot;月&quot;d&quot;日&quot;;@"/>
  </numFmts>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1"/>
      <color theme="1"/>
      <name val="游ゴシック"/>
      <family val="3"/>
      <charset val="128"/>
      <scheme val="minor"/>
    </font>
    <font>
      <sz val="11"/>
      <color theme="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i/>
      <u/>
      <sz val="11"/>
      <name val="ＭＳ Ｐゴシック"/>
      <family val="3"/>
      <charset val="128"/>
    </font>
    <font>
      <b/>
      <sz val="16"/>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4"/>
      <color theme="1"/>
      <name val="游ゴシック"/>
      <family val="3"/>
      <charset val="128"/>
      <scheme val="minor"/>
    </font>
    <font>
      <b/>
      <sz val="11"/>
      <name val="游ゴシック"/>
      <family val="3"/>
      <charset val="128"/>
      <scheme val="minor"/>
    </font>
    <font>
      <b/>
      <sz val="20"/>
      <color rgb="FF333333"/>
      <name val="メイリオ"/>
      <family val="3"/>
      <charset val="128"/>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6" tint="0.79998168889431442"/>
        <bgColor indexed="64"/>
      </patternFill>
    </fill>
  </fills>
  <borders count="157">
    <border>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auto="1"/>
      </top>
      <bottom style="thin">
        <color auto="1"/>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auto="1"/>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auto="1"/>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style="medium">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thin">
        <color auto="1"/>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auto="1"/>
      </top>
      <bottom style="thin">
        <color auto="1"/>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double">
        <color indexed="64"/>
      </left>
      <right style="thin">
        <color indexed="64"/>
      </right>
      <top style="thin">
        <color auto="1"/>
      </top>
      <bottom style="double">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medium">
        <color indexed="64"/>
      </left>
      <right style="double">
        <color indexed="64"/>
      </right>
      <top style="thin">
        <color indexed="64"/>
      </top>
      <bottom style="medium">
        <color indexed="64"/>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double">
        <color indexed="64"/>
      </right>
      <top style="thin">
        <color indexed="64"/>
      </top>
      <bottom style="thin">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dotted">
        <color indexed="64"/>
      </left>
      <right style="medium">
        <color indexed="64"/>
      </right>
      <top style="thin">
        <color auto="1"/>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uble">
        <color indexed="64"/>
      </right>
      <top/>
      <bottom style="thin">
        <color indexed="64"/>
      </bottom>
      <diagonal/>
    </border>
    <border>
      <left style="dotted">
        <color indexed="64"/>
      </left>
      <right style="double">
        <color indexed="64"/>
      </right>
      <top style="hair">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dotted">
        <color indexed="64"/>
      </top>
      <bottom style="dotted">
        <color indexed="64"/>
      </bottom>
      <diagonal/>
    </border>
    <border>
      <left style="dotted">
        <color indexed="64"/>
      </left>
      <right style="double">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style="hair">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style="thin">
        <color auto="1"/>
      </bottom>
      <diagonal/>
    </border>
    <border>
      <left style="thin">
        <color indexed="64"/>
      </left>
      <right/>
      <top style="hair">
        <color indexed="64"/>
      </top>
      <bottom style="medium">
        <color indexed="64"/>
      </bottom>
      <diagonal/>
    </border>
    <border>
      <left/>
      <right style="double">
        <color indexed="64"/>
      </right>
      <top/>
      <bottom/>
      <diagonal/>
    </border>
    <border>
      <left/>
      <right style="double">
        <color indexed="64"/>
      </right>
      <top style="hair">
        <color indexed="64"/>
      </top>
      <bottom style="thin">
        <color indexed="64"/>
      </bottom>
      <diagonal/>
    </border>
    <border>
      <left style="dotted">
        <color indexed="64"/>
      </left>
      <right style="dotted">
        <color indexed="64"/>
      </right>
      <top/>
      <bottom/>
      <diagonal/>
    </border>
    <border>
      <left/>
      <right style="double">
        <color indexed="64"/>
      </right>
      <top style="thin">
        <color auto="1"/>
      </top>
      <bottom style="hair">
        <color indexed="64"/>
      </bottom>
      <diagonal/>
    </border>
    <border>
      <left/>
      <right style="double">
        <color indexed="64"/>
      </right>
      <top style="hair">
        <color indexed="64"/>
      </top>
      <bottom style="hair">
        <color indexed="64"/>
      </bottom>
      <diagonal/>
    </border>
    <border>
      <left style="dotted">
        <color indexed="64"/>
      </left>
      <right style="double">
        <color indexed="64"/>
      </right>
      <top style="thin">
        <color indexed="64"/>
      </top>
      <bottom style="medium">
        <color indexed="64"/>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0" fontId="2" fillId="0" borderId="0"/>
    <xf numFmtId="38" fontId="2" fillId="0" borderId="0" applyFont="0" applyFill="0" applyBorder="0" applyAlignment="0" applyProtection="0">
      <alignment vertical="center"/>
    </xf>
    <xf numFmtId="0" fontId="2" fillId="0" borderId="0"/>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cellStyleXfs>
  <cellXfs count="433">
    <xf numFmtId="0" fontId="0" fillId="0" borderId="0" xfId="0">
      <alignment vertical="center"/>
    </xf>
    <xf numFmtId="0" fontId="2" fillId="0" borderId="0" xfId="3" applyAlignment="1">
      <alignment vertical="center"/>
    </xf>
    <xf numFmtId="0" fontId="2" fillId="0" borderId="0" xfId="3" applyAlignment="1">
      <alignment vertical="center" shrinkToFit="1"/>
    </xf>
    <xf numFmtId="0" fontId="2" fillId="0" borderId="0" xfId="3" applyAlignment="1">
      <alignment horizontal="center" vertical="center" shrinkToFit="1"/>
    </xf>
    <xf numFmtId="0" fontId="2" fillId="0" borderId="0" xfId="4" applyAlignment="1">
      <alignment vertical="center" shrinkToFit="1"/>
    </xf>
    <xf numFmtId="0" fontId="2" fillId="0" borderId="0" xfId="4" applyAlignment="1">
      <alignment horizontal="center" vertical="center" shrinkToFit="1"/>
    </xf>
    <xf numFmtId="176" fontId="2" fillId="0" borderId="0" xfId="2" applyNumberFormat="1" applyFont="1" applyAlignment="1">
      <alignment vertical="center" shrinkToFit="1"/>
    </xf>
    <xf numFmtId="176" fontId="2" fillId="0" borderId="0" xfId="2" applyNumberFormat="1" applyFont="1">
      <alignment vertical="center"/>
    </xf>
    <xf numFmtId="177" fontId="5" fillId="0" borderId="0" xfId="3" applyNumberFormat="1" applyFont="1" applyAlignment="1">
      <alignment vertical="top" shrinkToFit="1"/>
    </xf>
    <xf numFmtId="176" fontId="2" fillId="0" borderId="0" xfId="1" applyNumberFormat="1" applyFont="1" applyAlignment="1">
      <alignment vertical="center" shrinkToFit="1"/>
    </xf>
    <xf numFmtId="176" fontId="2" fillId="8" borderId="78" xfId="1" applyNumberFormat="1" applyFont="1" applyFill="1" applyBorder="1" applyAlignment="1">
      <alignment vertical="center" shrinkToFit="1"/>
    </xf>
    <xf numFmtId="182" fontId="2" fillId="0" borderId="19" xfId="2" applyNumberFormat="1" applyFont="1" applyBorder="1" applyAlignment="1">
      <alignment horizontal="center" vertical="center"/>
    </xf>
    <xf numFmtId="187" fontId="2" fillId="0" borderId="19" xfId="2" applyNumberFormat="1" applyFont="1" applyBorder="1" applyAlignment="1">
      <alignment horizontal="center" vertical="center"/>
    </xf>
    <xf numFmtId="179" fontId="2" fillId="0" borderId="19" xfId="2" applyNumberFormat="1" applyFont="1" applyBorder="1" applyAlignment="1">
      <alignment horizontal="center" vertical="center"/>
    </xf>
    <xf numFmtId="187" fontId="2" fillId="0" borderId="59" xfId="2" applyNumberFormat="1" applyFont="1" applyBorder="1" applyAlignment="1">
      <alignment horizontal="center" vertical="center"/>
    </xf>
    <xf numFmtId="179" fontId="2" fillId="0" borderId="59" xfId="2" applyNumberFormat="1" applyFont="1" applyBorder="1" applyAlignment="1">
      <alignment horizontal="center" vertical="center"/>
    </xf>
    <xf numFmtId="182" fontId="2" fillId="0" borderId="59" xfId="2" applyNumberFormat="1" applyFont="1" applyBorder="1" applyAlignment="1">
      <alignment horizontal="center" vertical="center"/>
    </xf>
    <xf numFmtId="9" fontId="2" fillId="0" borderId="0" xfId="2" applyFont="1">
      <alignment vertical="center"/>
    </xf>
    <xf numFmtId="182" fontId="2" fillId="0" borderId="0" xfId="2" applyNumberFormat="1" applyFont="1">
      <alignment vertical="center"/>
    </xf>
    <xf numFmtId="182" fontId="2" fillId="0" borderId="0" xfId="2" applyNumberFormat="1" applyFont="1" applyBorder="1" applyAlignment="1">
      <alignment vertical="center" shrinkToFit="1"/>
    </xf>
    <xf numFmtId="176" fontId="10" fillId="0" borderId="0" xfId="3" applyNumberFormat="1" applyFont="1" applyAlignment="1">
      <alignment vertical="top"/>
    </xf>
    <xf numFmtId="0" fontId="2" fillId="0" borderId="19" xfId="4" applyBorder="1" applyAlignment="1">
      <alignment horizontal="center" vertical="center" shrinkToFit="1"/>
    </xf>
    <xf numFmtId="9" fontId="2" fillId="0" borderId="68" xfId="2" applyFont="1" applyBorder="1" applyAlignment="1">
      <alignment vertical="center"/>
    </xf>
    <xf numFmtId="176" fontId="2" fillId="8" borderId="113" xfId="1" applyNumberFormat="1" applyFont="1" applyFill="1" applyBorder="1" applyAlignment="1">
      <alignment vertical="center" shrinkToFit="1"/>
    </xf>
    <xf numFmtId="176" fontId="2" fillId="8" borderId="120" xfId="1" applyNumberFormat="1" applyFont="1" applyFill="1" applyBorder="1" applyAlignment="1">
      <alignment vertical="center" shrinkToFit="1"/>
    </xf>
    <xf numFmtId="176" fontId="2" fillId="7" borderId="7" xfId="4" applyNumberFormat="1" applyFill="1" applyBorder="1" applyAlignment="1">
      <alignment horizontal="center" vertical="center" shrinkToFit="1"/>
    </xf>
    <xf numFmtId="176" fontId="2" fillId="7" borderId="80" xfId="4" applyNumberFormat="1" applyFill="1" applyBorder="1" applyAlignment="1">
      <alignment vertical="center" shrinkToFit="1"/>
    </xf>
    <xf numFmtId="176" fontId="2" fillId="7" borderId="112" xfId="4" applyNumberFormat="1" applyFill="1" applyBorder="1" applyAlignment="1">
      <alignment vertical="center" shrinkToFit="1"/>
    </xf>
    <xf numFmtId="176" fontId="2" fillId="9" borderId="5" xfId="4" applyNumberFormat="1" applyFill="1" applyBorder="1" applyAlignment="1">
      <alignment horizontal="center" vertical="center" shrinkToFit="1"/>
    </xf>
    <xf numFmtId="176" fontId="2" fillId="9" borderId="84" xfId="4" applyNumberFormat="1" applyFill="1" applyBorder="1" applyAlignment="1">
      <alignment vertical="center" shrinkToFit="1"/>
    </xf>
    <xf numFmtId="176" fontId="2" fillId="9" borderId="131" xfId="4" applyNumberFormat="1" applyFill="1" applyBorder="1" applyAlignment="1">
      <alignment vertical="center" shrinkToFit="1"/>
    </xf>
    <xf numFmtId="176" fontId="2" fillId="9" borderId="88" xfId="4" applyNumberFormat="1" applyFill="1" applyBorder="1" applyAlignment="1">
      <alignment vertical="center" shrinkToFit="1"/>
    </xf>
    <xf numFmtId="176" fontId="2" fillId="9" borderId="3" xfId="4" applyNumberFormat="1" applyFill="1" applyBorder="1" applyAlignment="1">
      <alignment vertical="center" shrinkToFit="1"/>
    </xf>
    <xf numFmtId="193" fontId="8" fillId="0" borderId="0" xfId="4" applyNumberFormat="1" applyFont="1" applyAlignment="1">
      <alignment horizontal="left" vertical="top" shrinkToFit="1"/>
    </xf>
    <xf numFmtId="0" fontId="8" fillId="0" borderId="0" xfId="4" applyFont="1" applyAlignment="1">
      <alignment horizontal="left" vertical="top" shrinkToFit="1"/>
    </xf>
    <xf numFmtId="0" fontId="2" fillId="0" borderId="14" xfId="4" applyBorder="1" applyAlignment="1">
      <alignment horizontal="center" vertical="center" shrinkToFit="1"/>
    </xf>
    <xf numFmtId="49" fontId="2" fillId="0" borderId="77" xfId="4" applyNumberFormat="1" applyBorder="1" applyAlignment="1">
      <alignment horizontal="center" vertical="center" shrinkToFit="1"/>
    </xf>
    <xf numFmtId="49" fontId="2" fillId="0" borderId="56" xfId="4" applyNumberFormat="1" applyBorder="1" applyAlignment="1">
      <alignment horizontal="center" vertical="center" shrinkToFit="1"/>
    </xf>
    <xf numFmtId="49" fontId="2" fillId="0" borderId="123" xfId="4" applyNumberFormat="1" applyBorder="1" applyAlignment="1">
      <alignment horizontal="center" vertical="center" shrinkToFit="1"/>
    </xf>
    <xf numFmtId="49" fontId="2" fillId="0" borderId="34" xfId="4" applyNumberFormat="1" applyBorder="1" applyAlignment="1">
      <alignment horizontal="center" vertical="center" shrinkToFit="1"/>
    </xf>
    <xf numFmtId="49" fontId="2" fillId="0" borderId="125" xfId="4" applyNumberFormat="1" applyBorder="1" applyAlignment="1">
      <alignment horizontal="center" vertical="center" shrinkToFit="1"/>
    </xf>
    <xf numFmtId="49" fontId="2" fillId="0" borderId="35" xfId="3" applyNumberFormat="1" applyBorder="1" applyAlignment="1">
      <alignment horizontal="center" vertical="center" shrinkToFit="1"/>
    </xf>
    <xf numFmtId="49" fontId="2" fillId="0" borderId="34" xfId="3" applyNumberFormat="1" applyBorder="1" applyAlignment="1">
      <alignment horizontal="center" vertical="center" shrinkToFit="1"/>
    </xf>
    <xf numFmtId="49" fontId="2" fillId="0" borderId="54" xfId="3" applyNumberFormat="1" applyBorder="1" applyAlignment="1">
      <alignment horizontal="center" vertical="center" shrinkToFit="1"/>
    </xf>
    <xf numFmtId="49" fontId="2" fillId="0" borderId="13" xfId="4" applyNumberFormat="1" applyBorder="1" applyAlignment="1">
      <alignment horizontal="center" vertical="center" shrinkToFit="1"/>
    </xf>
    <xf numFmtId="49" fontId="2" fillId="0" borderId="0" xfId="3" applyNumberFormat="1" applyAlignment="1">
      <alignment horizontal="center" vertical="center" shrinkToFit="1"/>
    </xf>
    <xf numFmtId="49" fontId="2" fillId="0" borderId="53" xfId="3" applyNumberFormat="1" applyBorder="1" applyAlignment="1">
      <alignment horizontal="center" vertical="center" shrinkToFit="1"/>
    </xf>
    <xf numFmtId="49" fontId="2" fillId="0" borderId="94" xfId="3" applyNumberFormat="1" applyBorder="1" applyAlignment="1">
      <alignment horizontal="center" vertical="center" shrinkToFit="1"/>
    </xf>
    <xf numFmtId="49" fontId="2" fillId="0" borderId="25" xfId="4" applyNumberFormat="1" applyBorder="1" applyAlignment="1">
      <alignment horizontal="center" vertical="center" shrinkToFit="1"/>
    </xf>
    <xf numFmtId="49" fontId="2" fillId="0" borderId="0" xfId="3" applyNumberFormat="1" applyAlignment="1">
      <alignment horizontal="center" vertical="center"/>
    </xf>
    <xf numFmtId="180" fontId="2" fillId="0" borderId="0" xfId="3" applyNumberFormat="1" applyAlignment="1">
      <alignment horizontal="center" vertical="center"/>
    </xf>
    <xf numFmtId="176" fontId="2" fillId="0" borderId="21" xfId="4" applyNumberFormat="1" applyBorder="1" applyAlignment="1">
      <alignment horizontal="center" vertical="center" shrinkToFit="1"/>
    </xf>
    <xf numFmtId="176" fontId="2" fillId="0" borderId="0" xfId="5" applyNumberFormat="1" applyFont="1" applyBorder="1" applyAlignment="1">
      <alignment vertical="center" shrinkToFit="1"/>
    </xf>
    <xf numFmtId="176" fontId="2" fillId="0" borderId="16" xfId="4" applyNumberFormat="1" applyBorder="1" applyAlignment="1">
      <alignment horizontal="center" vertical="center" shrinkToFit="1"/>
    </xf>
    <xf numFmtId="176" fontId="2" fillId="0" borderId="0" xfId="3" applyNumberFormat="1" applyAlignment="1">
      <alignment vertical="center" shrinkToFit="1"/>
    </xf>
    <xf numFmtId="176" fontId="2" fillId="3" borderId="101" xfId="5" applyNumberFormat="1" applyFont="1" applyFill="1" applyBorder="1" applyAlignment="1">
      <alignment vertical="center" shrinkToFit="1"/>
    </xf>
    <xf numFmtId="176" fontId="2" fillId="3" borderId="45" xfId="5" applyNumberFormat="1" applyFont="1" applyFill="1" applyBorder="1" applyAlignment="1">
      <alignment vertical="center" shrinkToFit="1"/>
    </xf>
    <xf numFmtId="176" fontId="2" fillId="0" borderId="49" xfId="3" applyNumberFormat="1" applyBorder="1" applyAlignment="1">
      <alignment horizontal="center" vertical="center" shrinkToFit="1"/>
    </xf>
    <xf numFmtId="176" fontId="2" fillId="0" borderId="0" xfId="3" applyNumberFormat="1" applyAlignment="1">
      <alignment vertical="center"/>
    </xf>
    <xf numFmtId="176" fontId="2" fillId="0" borderId="22" xfId="4" applyNumberFormat="1" applyBorder="1" applyAlignment="1">
      <alignment horizontal="center" vertical="center" shrinkToFit="1"/>
    </xf>
    <xf numFmtId="176" fontId="2" fillId="5" borderId="8" xfId="4" applyNumberFormat="1" applyFill="1" applyBorder="1" applyAlignment="1">
      <alignment horizontal="center" vertical="center" shrinkToFit="1"/>
    </xf>
    <xf numFmtId="176" fontId="2" fillId="5" borderId="81" xfId="4" applyNumberFormat="1" applyFill="1" applyBorder="1" applyAlignment="1">
      <alignment vertical="center" shrinkToFit="1"/>
    </xf>
    <xf numFmtId="176" fontId="2" fillId="5" borderId="65" xfId="4" applyNumberFormat="1" applyFill="1" applyBorder="1" applyAlignment="1">
      <alignment vertical="center" shrinkToFit="1"/>
    </xf>
    <xf numFmtId="176" fontId="2" fillId="5" borderId="128" xfId="5" applyNumberFormat="1" applyFont="1" applyFill="1" applyBorder="1" applyAlignment="1">
      <alignment vertical="center" shrinkToFit="1"/>
    </xf>
    <xf numFmtId="176" fontId="2" fillId="0" borderId="73" xfId="3" applyNumberFormat="1" applyBorder="1" applyAlignment="1">
      <alignment horizontal="center" vertical="center" shrinkToFit="1"/>
    </xf>
    <xf numFmtId="176" fontId="2" fillId="0" borderId="11" xfId="3" applyNumberFormat="1" applyBorder="1" applyAlignment="1">
      <alignment horizontal="center" vertical="center" shrinkToFit="1"/>
    </xf>
    <xf numFmtId="176" fontId="2" fillId="8" borderId="7" xfId="4" applyNumberFormat="1" applyFill="1" applyBorder="1" applyAlignment="1">
      <alignment horizontal="center" vertical="center" shrinkToFit="1"/>
    </xf>
    <xf numFmtId="176" fontId="2" fillId="8" borderId="80" xfId="4" applyNumberFormat="1" applyFill="1" applyBorder="1" applyAlignment="1">
      <alignment vertical="center" shrinkToFit="1"/>
    </xf>
    <xf numFmtId="176" fontId="2" fillId="8" borderId="112" xfId="4" applyNumberFormat="1" applyFill="1" applyBorder="1" applyAlignment="1">
      <alignment vertical="center" shrinkToFit="1"/>
    </xf>
    <xf numFmtId="176" fontId="2" fillId="8" borderId="118" xfId="4" applyNumberFormat="1" applyFill="1" applyBorder="1" applyAlignment="1">
      <alignment vertical="center" shrinkToFit="1"/>
    </xf>
    <xf numFmtId="176" fontId="2" fillId="0" borderId="38" xfId="4" applyNumberFormat="1" applyBorder="1" applyAlignment="1">
      <alignment horizontal="center" vertical="center" shrinkToFit="1"/>
    </xf>
    <xf numFmtId="176" fontId="2" fillId="0" borderId="47" xfId="3" applyNumberFormat="1" applyBorder="1" applyAlignment="1">
      <alignment horizontal="center" vertical="center" shrinkToFit="1"/>
    </xf>
    <xf numFmtId="180" fontId="2" fillId="0" borderId="0" xfId="3" applyNumberFormat="1" applyAlignment="1">
      <alignment vertical="center"/>
    </xf>
    <xf numFmtId="176" fontId="2" fillId="0" borderId="46" xfId="3" applyNumberFormat="1" applyBorder="1" applyAlignment="1">
      <alignment horizontal="center" vertical="center" shrinkToFit="1"/>
    </xf>
    <xf numFmtId="176" fontId="2" fillId="8" borderId="28" xfId="4" applyNumberFormat="1" applyFill="1" applyBorder="1" applyAlignment="1">
      <alignment horizontal="center" vertical="center" shrinkToFit="1"/>
    </xf>
    <xf numFmtId="176" fontId="2" fillId="8" borderId="81" xfId="4" applyNumberFormat="1" applyFill="1" applyBorder="1" applyAlignment="1">
      <alignment vertical="center" shrinkToFit="1"/>
    </xf>
    <xf numFmtId="176" fontId="2" fillId="8" borderId="115" xfId="4" applyNumberFormat="1" applyFill="1" applyBorder="1" applyAlignment="1">
      <alignment vertical="center" shrinkToFit="1"/>
    </xf>
    <xf numFmtId="176" fontId="2" fillId="8" borderId="0" xfId="4" applyNumberFormat="1" applyFill="1" applyAlignment="1">
      <alignment vertical="center" shrinkToFit="1"/>
    </xf>
    <xf numFmtId="176" fontId="2" fillId="0" borderId="0" xfId="5" applyNumberFormat="1" applyFont="1" applyBorder="1" applyAlignment="1">
      <alignment horizontal="center" vertical="center" shrinkToFit="1"/>
    </xf>
    <xf numFmtId="176" fontId="2" fillId="8" borderId="120" xfId="4" applyNumberFormat="1" applyFill="1" applyBorder="1" applyAlignment="1">
      <alignment vertical="center" shrinkToFit="1"/>
    </xf>
    <xf numFmtId="176" fontId="2" fillId="3" borderId="87" xfId="3" applyNumberFormat="1" applyFill="1" applyBorder="1" applyAlignment="1">
      <alignment horizontal="center" vertical="center" shrinkToFit="1"/>
    </xf>
    <xf numFmtId="176" fontId="2" fillId="3" borderId="68" xfId="5" applyNumberFormat="1" applyFont="1" applyFill="1" applyBorder="1" applyAlignment="1">
      <alignment vertical="center" shrinkToFit="1"/>
    </xf>
    <xf numFmtId="176" fontId="2" fillId="3" borderId="136" xfId="3" applyNumberFormat="1" applyFill="1" applyBorder="1" applyAlignment="1">
      <alignment vertical="center" shrinkToFit="1"/>
    </xf>
    <xf numFmtId="176" fontId="2" fillId="3" borderId="45" xfId="4" applyNumberFormat="1" applyFill="1" applyBorder="1" applyAlignment="1">
      <alignment vertical="center" shrinkToFit="1"/>
    </xf>
    <xf numFmtId="176" fontId="2" fillId="0" borderId="11" xfId="6" applyNumberFormat="1" applyBorder="1" applyAlignment="1">
      <alignment horizontal="center" vertical="center" shrinkToFit="1"/>
    </xf>
    <xf numFmtId="176" fontId="2" fillId="8" borderId="21" xfId="4" applyNumberFormat="1" applyFill="1" applyBorder="1" applyAlignment="1">
      <alignment horizontal="center" vertical="center" shrinkToFit="1"/>
    </xf>
    <xf numFmtId="176" fontId="2" fillId="0" borderId="29" xfId="4" applyNumberFormat="1" applyBorder="1" applyAlignment="1">
      <alignment horizontal="center" vertical="center" shrinkToFit="1"/>
    </xf>
    <xf numFmtId="176" fontId="2" fillId="0" borderId="44" xfId="3" applyNumberFormat="1" applyBorder="1" applyAlignment="1">
      <alignment horizontal="center" vertical="center" shrinkToFit="1"/>
    </xf>
    <xf numFmtId="176" fontId="2" fillId="0" borderId="8" xfId="4" applyNumberFormat="1" applyBorder="1" applyAlignment="1">
      <alignment horizontal="center" vertical="center" shrinkToFit="1"/>
    </xf>
    <xf numFmtId="176" fontId="2" fillId="3" borderId="43" xfId="3" applyNumberFormat="1" applyFill="1" applyBorder="1" applyAlignment="1">
      <alignment horizontal="center" vertical="center" shrinkToFit="1"/>
    </xf>
    <xf numFmtId="176" fontId="2" fillId="3" borderId="104" xfId="5" applyNumberFormat="1" applyFont="1" applyFill="1" applyBorder="1" applyAlignment="1">
      <alignment vertical="center" shrinkToFit="1"/>
    </xf>
    <xf numFmtId="176" fontId="2" fillId="3" borderId="137" xfId="3" applyNumberFormat="1" applyFill="1" applyBorder="1" applyAlignment="1">
      <alignment vertical="center" shrinkToFit="1"/>
    </xf>
    <xf numFmtId="176" fontId="2" fillId="3" borderId="42" xfId="4" applyNumberFormat="1" applyFill="1" applyBorder="1" applyAlignment="1">
      <alignment vertical="center" shrinkToFit="1"/>
    </xf>
    <xf numFmtId="176" fontId="2" fillId="0" borderId="57" xfId="3" applyNumberFormat="1" applyBorder="1" applyAlignment="1">
      <alignment horizontal="center" vertical="center" shrinkToFit="1"/>
    </xf>
    <xf numFmtId="176" fontId="2" fillId="5" borderId="16" xfId="4" applyNumberFormat="1" applyFill="1" applyBorder="1" applyAlignment="1">
      <alignment horizontal="center" vertical="center" shrinkToFit="1"/>
    </xf>
    <xf numFmtId="176" fontId="2" fillId="5" borderId="80" xfId="5" applyNumberFormat="1" applyFont="1" applyFill="1" applyBorder="1" applyAlignment="1">
      <alignment vertical="center" shrinkToFit="1"/>
    </xf>
    <xf numFmtId="176" fontId="2" fillId="5" borderId="60" xfId="5" applyNumberFormat="1" applyFont="1" applyFill="1" applyBorder="1" applyAlignment="1">
      <alignment vertical="center" shrinkToFit="1"/>
    </xf>
    <xf numFmtId="176" fontId="2" fillId="5" borderId="109" xfId="5" applyNumberFormat="1" applyFont="1" applyFill="1" applyBorder="1" applyAlignment="1">
      <alignment vertical="center" shrinkToFit="1"/>
    </xf>
    <xf numFmtId="176" fontId="2" fillId="0" borderId="48" xfId="3" applyNumberFormat="1" applyBorder="1" applyAlignment="1">
      <alignment horizontal="center" vertical="center" shrinkToFit="1"/>
    </xf>
    <xf numFmtId="176" fontId="2" fillId="0" borderId="33" xfId="3" applyNumberFormat="1" applyBorder="1" applyAlignment="1">
      <alignment horizontal="center" vertical="center" shrinkToFit="1"/>
    </xf>
    <xf numFmtId="176" fontId="2" fillId="10" borderId="16" xfId="4" applyNumberFormat="1" applyFill="1" applyBorder="1" applyAlignment="1">
      <alignment horizontal="center" vertical="center" shrinkToFit="1"/>
    </xf>
    <xf numFmtId="176" fontId="2" fillId="10" borderId="80" xfId="4" applyNumberFormat="1" applyFill="1" applyBorder="1" applyAlignment="1">
      <alignment vertical="center" shrinkToFit="1"/>
    </xf>
    <xf numFmtId="176" fontId="2" fillId="10" borderId="60" xfId="4" applyNumberFormat="1" applyFill="1" applyBorder="1" applyAlignment="1">
      <alignment vertical="center" shrinkToFit="1"/>
    </xf>
    <xf numFmtId="176" fontId="2" fillId="10" borderId="128" xfId="5" applyNumberFormat="1" applyFont="1" applyFill="1" applyBorder="1" applyAlignment="1">
      <alignment vertical="center" shrinkToFit="1"/>
    </xf>
    <xf numFmtId="176" fontId="2" fillId="0" borderId="41" xfId="4" applyNumberFormat="1" applyBorder="1" applyAlignment="1">
      <alignment horizontal="center" vertical="center" shrinkToFit="1"/>
    </xf>
    <xf numFmtId="176" fontId="2" fillId="0" borderId="69" xfId="3" applyNumberFormat="1" applyBorder="1" applyAlignment="1">
      <alignment horizontal="center" vertical="center" shrinkToFit="1"/>
    </xf>
    <xf numFmtId="176" fontId="2" fillId="0" borderId="28" xfId="4" applyNumberFormat="1" applyBorder="1" applyAlignment="1">
      <alignment horizontal="center" vertical="center" shrinkToFit="1"/>
    </xf>
    <xf numFmtId="176" fontId="2" fillId="0" borderId="40" xfId="4" applyNumberFormat="1" applyBorder="1" applyAlignment="1">
      <alignment horizontal="center" vertical="center" shrinkToFit="1"/>
    </xf>
    <xf numFmtId="176" fontId="2" fillId="8" borderId="81" xfId="4" quotePrefix="1" applyNumberFormat="1" applyFill="1" applyBorder="1" applyAlignment="1">
      <alignment vertical="center" shrinkToFit="1"/>
    </xf>
    <xf numFmtId="176" fontId="2" fillId="0" borderId="70" xfId="3" applyNumberFormat="1" applyBorder="1" applyAlignment="1">
      <alignment horizontal="center" vertical="center" shrinkToFit="1"/>
    </xf>
    <xf numFmtId="176" fontId="2" fillId="7" borderId="118" xfId="4" applyNumberFormat="1" applyFill="1" applyBorder="1" applyAlignment="1">
      <alignment vertical="center" shrinkToFit="1"/>
    </xf>
    <xf numFmtId="176" fontId="2" fillId="0" borderId="37" xfId="4" applyNumberFormat="1" applyBorder="1" applyAlignment="1">
      <alignment horizontal="center" vertical="center" shrinkToFit="1"/>
    </xf>
    <xf numFmtId="176" fontId="2" fillId="0" borderId="24" xfId="3" applyNumberFormat="1" applyBorder="1" applyAlignment="1">
      <alignment horizontal="center" vertical="center" shrinkToFit="1"/>
    </xf>
    <xf numFmtId="176" fontId="2" fillId="10" borderId="8" xfId="4" applyNumberFormat="1" applyFill="1" applyBorder="1" applyAlignment="1">
      <alignment horizontal="center" vertical="center" shrinkToFit="1"/>
    </xf>
    <xf numFmtId="176" fontId="2" fillId="10" borderId="81" xfId="4" applyNumberFormat="1" applyFill="1" applyBorder="1" applyAlignment="1">
      <alignment vertical="center" shrinkToFit="1"/>
    </xf>
    <xf numFmtId="176" fontId="2" fillId="10" borderId="65" xfId="4" applyNumberFormat="1" applyFill="1" applyBorder="1" applyAlignment="1">
      <alignment vertical="center" shrinkToFit="1"/>
    </xf>
    <xf numFmtId="176" fontId="2" fillId="10" borderId="126" xfId="5" applyNumberFormat="1" applyFont="1" applyFill="1" applyBorder="1" applyAlignment="1">
      <alignment vertical="center" shrinkToFit="1"/>
    </xf>
    <xf numFmtId="176" fontId="2" fillId="0" borderId="36" xfId="3" applyNumberFormat="1" applyBorder="1" applyAlignment="1">
      <alignment horizontal="center" vertical="center" shrinkToFit="1"/>
    </xf>
    <xf numFmtId="176" fontId="2" fillId="0" borderId="33" xfId="6" applyNumberFormat="1" applyBorder="1" applyAlignment="1">
      <alignment horizontal="center" vertical="center" shrinkToFit="1"/>
    </xf>
    <xf numFmtId="176" fontId="2" fillId="11" borderId="16" xfId="4" applyNumberFormat="1" applyFill="1" applyBorder="1" applyAlignment="1">
      <alignment horizontal="center" vertical="center" shrinkToFit="1"/>
    </xf>
    <xf numFmtId="176" fontId="2" fillId="11" borderId="80" xfId="4" applyNumberFormat="1" applyFill="1" applyBorder="1" applyAlignment="1">
      <alignment vertical="center" shrinkToFit="1"/>
    </xf>
    <xf numFmtId="176" fontId="2" fillId="11" borderId="60" xfId="4" applyNumberFormat="1" applyFill="1" applyBorder="1" applyAlignment="1">
      <alignment vertical="center" shrinkToFit="1"/>
    </xf>
    <xf numFmtId="176" fontId="2" fillId="11" borderId="130" xfId="5" applyNumberFormat="1" applyFont="1" applyFill="1" applyBorder="1" applyAlignment="1">
      <alignment vertical="center" shrinkToFit="1"/>
    </xf>
    <xf numFmtId="176" fontId="2" fillId="3" borderId="32" xfId="3" applyNumberFormat="1" applyFill="1" applyBorder="1" applyAlignment="1">
      <alignment horizontal="center" vertical="center" shrinkToFit="1"/>
    </xf>
    <xf numFmtId="176" fontId="2" fillId="3" borderId="4" xfId="3" applyNumberFormat="1" applyFill="1" applyBorder="1" applyAlignment="1">
      <alignment vertical="center" shrinkToFit="1"/>
    </xf>
    <xf numFmtId="176" fontId="2" fillId="3" borderId="88" xfId="6" quotePrefix="1" applyNumberFormat="1" applyFill="1" applyBorder="1" applyAlignment="1">
      <alignment vertical="center" shrinkToFit="1"/>
    </xf>
    <xf numFmtId="176" fontId="2" fillId="3" borderId="17" xfId="5" applyNumberFormat="1" applyFont="1" applyFill="1" applyBorder="1" applyAlignment="1">
      <alignment vertical="center" shrinkToFit="1"/>
    </xf>
    <xf numFmtId="176" fontId="2" fillId="2" borderId="35" xfId="3" applyNumberFormat="1" applyFill="1" applyBorder="1" applyAlignment="1">
      <alignment horizontal="center" vertical="center" shrinkToFit="1"/>
    </xf>
    <xf numFmtId="176" fontId="2" fillId="2" borderId="52" xfId="3" applyNumberFormat="1" applyFill="1" applyBorder="1" applyAlignment="1">
      <alignment horizontal="center" vertical="center" shrinkToFit="1"/>
    </xf>
    <xf numFmtId="176" fontId="2" fillId="8" borderId="60" xfId="4" applyNumberFormat="1" applyFill="1" applyBorder="1" applyAlignment="1">
      <alignment vertical="center" shrinkToFit="1"/>
    </xf>
    <xf numFmtId="176" fontId="2" fillId="3" borderId="17" xfId="4" applyNumberFormat="1" applyFill="1" applyBorder="1" applyAlignment="1">
      <alignment vertical="center" shrinkToFit="1"/>
    </xf>
    <xf numFmtId="176" fontId="2" fillId="2" borderId="87" xfId="3" applyNumberFormat="1" applyFill="1" applyBorder="1" applyAlignment="1">
      <alignment horizontal="center" vertical="center" shrinkToFit="1"/>
    </xf>
    <xf numFmtId="176" fontId="2" fillId="0" borderId="18" xfId="4" applyNumberFormat="1" applyBorder="1" applyAlignment="1">
      <alignment horizontal="center" vertical="center" shrinkToFit="1"/>
    </xf>
    <xf numFmtId="176" fontId="2" fillId="0" borderId="68" xfId="3" applyNumberFormat="1" applyBorder="1" applyAlignment="1">
      <alignment vertical="center"/>
    </xf>
    <xf numFmtId="176" fontId="2" fillId="0" borderId="93" xfId="5" applyNumberFormat="1" applyFont="1" applyFill="1" applyBorder="1" applyAlignment="1">
      <alignment vertical="center" shrinkToFit="1"/>
    </xf>
    <xf numFmtId="176" fontId="2" fillId="3" borderId="102" xfId="3" applyNumberFormat="1" applyFill="1" applyBorder="1" applyAlignment="1">
      <alignment horizontal="center" vertical="center" shrinkToFit="1"/>
    </xf>
    <xf numFmtId="176" fontId="2" fillId="3" borderId="100" xfId="3" applyNumberFormat="1" applyFill="1" applyBorder="1" applyAlignment="1">
      <alignment vertical="center" shrinkToFit="1"/>
    </xf>
    <xf numFmtId="176" fontId="2" fillId="3" borderId="92" xfId="6" quotePrefix="1" applyNumberFormat="1" applyFill="1" applyBorder="1" applyAlignment="1">
      <alignment vertical="center" shrinkToFit="1"/>
    </xf>
    <xf numFmtId="176" fontId="2" fillId="3" borderId="1" xfId="5" applyNumberFormat="1" applyFont="1" applyFill="1" applyBorder="1" applyAlignment="1">
      <alignment vertical="center" shrinkToFit="1"/>
    </xf>
    <xf numFmtId="176" fontId="2" fillId="0" borderId="39" xfId="4" applyNumberFormat="1" applyBorder="1" applyAlignment="1">
      <alignment vertical="center" shrinkToFit="1"/>
    </xf>
    <xf numFmtId="176" fontId="2" fillId="0" borderId="0" xfId="3" applyNumberFormat="1" applyAlignment="1">
      <alignment horizontal="center" vertical="center" shrinkToFit="1"/>
    </xf>
    <xf numFmtId="176" fontId="2" fillId="0" borderId="0" xfId="4" applyNumberFormat="1" applyAlignment="1">
      <alignment vertical="center" shrinkToFit="1"/>
    </xf>
    <xf numFmtId="176" fontId="2" fillId="0" borderId="39" xfId="5" applyNumberFormat="1" applyFont="1" applyFill="1" applyBorder="1" applyAlignment="1">
      <alignment vertical="center" shrinkToFit="1"/>
    </xf>
    <xf numFmtId="191" fontId="2" fillId="0" borderId="142" xfId="3" applyNumberFormat="1" applyBorder="1" applyAlignment="1">
      <alignment horizontal="center" vertical="center"/>
    </xf>
    <xf numFmtId="176" fontId="2" fillId="0" borderId="143" xfId="3" applyNumberFormat="1" applyBorder="1" applyAlignment="1">
      <alignment horizontal="center" vertical="center" shrinkToFit="1"/>
    </xf>
    <xf numFmtId="176" fontId="2" fillId="0" borderId="108" xfId="3" applyNumberFormat="1" applyBorder="1" applyAlignment="1">
      <alignment horizontal="center" vertical="center" shrinkToFit="1"/>
    </xf>
    <xf numFmtId="176" fontId="2" fillId="0" borderId="107" xfId="3" applyNumberFormat="1" applyBorder="1" applyAlignment="1">
      <alignment horizontal="center" vertical="center" shrinkToFit="1"/>
    </xf>
    <xf numFmtId="176" fontId="2" fillId="0" borderId="144" xfId="3" applyNumberFormat="1" applyBorder="1" applyAlignment="1">
      <alignment horizontal="center" vertical="center" shrinkToFit="1"/>
    </xf>
    <xf numFmtId="176" fontId="2" fillId="0" borderId="66" xfId="3" applyNumberFormat="1" applyBorder="1" applyAlignment="1">
      <alignment vertical="center"/>
    </xf>
    <xf numFmtId="176" fontId="2" fillId="0" borderId="65" xfId="3" applyNumberFormat="1" applyBorder="1" applyAlignment="1">
      <alignment vertical="center"/>
    </xf>
    <xf numFmtId="176" fontId="2" fillId="0" borderId="90" xfId="3" applyNumberFormat="1" applyBorder="1" applyAlignment="1">
      <alignment horizontal="center" vertical="center" shrinkToFit="1"/>
    </xf>
    <xf numFmtId="176" fontId="2" fillId="0" borderId="32" xfId="3" applyNumberFormat="1" applyBorder="1" applyAlignment="1">
      <alignment horizontal="center" vertical="center" shrinkToFit="1"/>
    </xf>
    <xf numFmtId="176" fontId="2" fillId="3" borderId="92" xfId="5" applyNumberFormat="1" applyFont="1" applyFill="1" applyBorder="1" applyAlignment="1">
      <alignment vertical="center" shrinkToFit="1"/>
    </xf>
    <xf numFmtId="176" fontId="2" fillId="3" borderId="92" xfId="3" quotePrefix="1" applyNumberFormat="1" applyFill="1" applyBorder="1" applyAlignment="1">
      <alignment vertical="center" shrinkToFit="1"/>
    </xf>
    <xf numFmtId="176" fontId="2" fillId="3" borderId="1" xfId="4" applyNumberFormat="1" applyFill="1" applyBorder="1" applyAlignment="1">
      <alignment vertical="center" shrinkToFit="1"/>
    </xf>
    <xf numFmtId="0" fontId="2" fillId="0" borderId="0" xfId="4" applyAlignment="1">
      <alignment horizontal="center" vertical="center"/>
    </xf>
    <xf numFmtId="176" fontId="2" fillId="0" borderId="19" xfId="4" applyNumberFormat="1" applyBorder="1" applyAlignment="1">
      <alignment horizontal="right" vertical="center" shrinkToFit="1"/>
    </xf>
    <xf numFmtId="0" fontId="11" fillId="0" borderId="0" xfId="4" applyFont="1" applyAlignment="1">
      <alignment horizontal="left" vertical="center" shrinkToFit="1"/>
    </xf>
    <xf numFmtId="0" fontId="11" fillId="0" borderId="0" xfId="3" applyFont="1" applyAlignment="1">
      <alignment horizontal="left" vertical="center" shrinkToFit="1"/>
    </xf>
    <xf numFmtId="176" fontId="2" fillId="0" borderId="12" xfId="4" applyNumberFormat="1" applyBorder="1" applyAlignment="1">
      <alignment horizontal="center" vertical="center" shrinkToFit="1"/>
    </xf>
    <xf numFmtId="176" fontId="2" fillId="8" borderId="111" xfId="4" applyNumberFormat="1" applyFill="1" applyBorder="1" applyAlignment="1">
      <alignment vertical="center" shrinkToFit="1"/>
    </xf>
    <xf numFmtId="176" fontId="2" fillId="0" borderId="0" xfId="5" applyNumberFormat="1" applyFont="1" applyFill="1" applyBorder="1" applyAlignment="1">
      <alignment vertical="center" shrinkToFit="1"/>
    </xf>
    <xf numFmtId="176" fontId="2" fillId="9" borderId="89" xfId="4" applyNumberFormat="1" applyFill="1" applyBorder="1" applyAlignment="1">
      <alignment horizontal="center" vertical="center" shrinkToFit="1"/>
    </xf>
    <xf numFmtId="176" fontId="2" fillId="7" borderId="120" xfId="4" applyNumberFormat="1" applyFill="1" applyBorder="1" applyAlignment="1">
      <alignment vertical="center" shrinkToFit="1"/>
    </xf>
    <xf numFmtId="176" fontId="2" fillId="9" borderId="151" xfId="4" applyNumberFormat="1" applyFill="1" applyBorder="1" applyAlignment="1">
      <alignment vertical="center" shrinkToFit="1"/>
    </xf>
    <xf numFmtId="49" fontId="2" fillId="0" borderId="41" xfId="4" applyNumberFormat="1" applyBorder="1" applyAlignment="1">
      <alignment horizontal="center" vertical="center" shrinkToFit="1"/>
    </xf>
    <xf numFmtId="191" fontId="2" fillId="0" borderId="0" xfId="3" applyNumberFormat="1" applyAlignment="1">
      <alignment horizontal="center" vertical="center"/>
    </xf>
    <xf numFmtId="192" fontId="2" fillId="0" borderId="0" xfId="3" applyNumberFormat="1" applyAlignment="1">
      <alignment vertical="center"/>
    </xf>
    <xf numFmtId="176" fontId="2" fillId="0" borderId="0" xfId="3" quotePrefix="1" applyNumberFormat="1" applyAlignment="1">
      <alignment vertical="center" shrinkToFit="1"/>
    </xf>
    <xf numFmtId="38" fontId="2" fillId="0" borderId="0" xfId="1" applyFont="1" applyFill="1" applyAlignment="1">
      <alignment vertical="center" shrinkToFit="1"/>
    </xf>
    <xf numFmtId="0" fontId="2" fillId="0" borderId="19" xfId="4" applyBorder="1" applyAlignment="1">
      <alignment horizontal="right" vertical="center"/>
    </xf>
    <xf numFmtId="0" fontId="2" fillId="0" borderId="19" xfId="4" applyBorder="1" applyAlignment="1">
      <alignment horizontal="center" vertical="center"/>
    </xf>
    <xf numFmtId="0" fontId="0" fillId="0" borderId="0" xfId="0" applyAlignment="1">
      <alignment horizontal="center" vertical="center"/>
    </xf>
    <xf numFmtId="0" fontId="14" fillId="5" borderId="0" xfId="0" applyFont="1" applyFill="1">
      <alignment vertical="center"/>
    </xf>
    <xf numFmtId="0" fontId="0" fillId="0" borderId="60" xfId="0" applyBorder="1" applyAlignment="1">
      <alignment horizontal="center" vertical="center"/>
    </xf>
    <xf numFmtId="0" fontId="0" fillId="0" borderId="62" xfId="0" applyBorder="1">
      <alignment vertical="center"/>
    </xf>
    <xf numFmtId="0" fontId="0" fillId="0" borderId="63" xfId="0" applyBorder="1">
      <alignment vertical="center"/>
    </xf>
    <xf numFmtId="0" fontId="0" fillId="0" borderId="58" xfId="0" applyBorder="1">
      <alignment vertical="center"/>
    </xf>
    <xf numFmtId="0" fontId="14" fillId="13" borderId="0" xfId="0" applyFont="1" applyFill="1">
      <alignment vertical="center"/>
    </xf>
    <xf numFmtId="0" fontId="0" fillId="0" borderId="26" xfId="0" applyBorder="1">
      <alignment vertical="center"/>
    </xf>
    <xf numFmtId="0" fontId="0" fillId="0" borderId="65" xfId="0" applyBorder="1">
      <alignment vertical="center"/>
    </xf>
    <xf numFmtId="0" fontId="0" fillId="0" borderId="67" xfId="0" applyBorder="1">
      <alignment vertical="center"/>
    </xf>
    <xf numFmtId="38" fontId="14" fillId="0" borderId="0" xfId="1" applyFont="1" applyFill="1" applyBorder="1" applyAlignment="1">
      <alignment horizontal="center" vertical="center"/>
    </xf>
    <xf numFmtId="38" fontId="12" fillId="0" borderId="0" xfId="1" applyFont="1">
      <alignment vertical="center"/>
    </xf>
    <xf numFmtId="38" fontId="0" fillId="0" borderId="0" xfId="1" applyFont="1">
      <alignment vertical="center"/>
    </xf>
    <xf numFmtId="38" fontId="14" fillId="0" borderId="0" xfId="1" applyFont="1">
      <alignment vertical="center"/>
    </xf>
    <xf numFmtId="38" fontId="0" fillId="0" borderId="0" xfId="1" applyFont="1" applyAlignment="1">
      <alignment horizontal="center" vertical="center"/>
    </xf>
    <xf numFmtId="38" fontId="6" fillId="0" borderId="0" xfId="1" applyFont="1" applyAlignment="1">
      <alignment horizontal="center" vertical="center"/>
    </xf>
    <xf numFmtId="38" fontId="14" fillId="0" borderId="0" xfId="1" applyFont="1" applyAlignment="1">
      <alignment horizontal="left" vertical="center"/>
    </xf>
    <xf numFmtId="38" fontId="6" fillId="0" borderId="0" xfId="1" applyFont="1" applyAlignment="1">
      <alignment horizontal="left" vertical="center"/>
    </xf>
    <xf numFmtId="38" fontId="16" fillId="0" borderId="0" xfId="1" applyFont="1">
      <alignment vertical="center"/>
    </xf>
    <xf numFmtId="38" fontId="0" fillId="0" borderId="65" xfId="1" applyFont="1" applyBorder="1" applyAlignment="1">
      <alignment horizontal="center" vertical="center"/>
    </xf>
    <xf numFmtId="38" fontId="6" fillId="0" borderId="0" xfId="1" applyFont="1">
      <alignment vertical="center"/>
    </xf>
    <xf numFmtId="38" fontId="0" fillId="0" borderId="60" xfId="0" applyNumberFormat="1" applyBorder="1" applyAlignment="1">
      <alignment horizontal="center" vertical="center"/>
    </xf>
    <xf numFmtId="193" fontId="9" fillId="0" borderId="0" xfId="4" applyNumberFormat="1" applyFont="1" applyAlignment="1">
      <alignment vertical="top" shrinkToFit="1"/>
    </xf>
    <xf numFmtId="197" fontId="9" fillId="0" borderId="0" xfId="4" applyNumberFormat="1" applyFont="1" applyAlignment="1">
      <alignment horizontal="center" vertical="top" shrinkToFit="1"/>
    </xf>
    <xf numFmtId="176" fontId="2" fillId="0" borderId="71" xfId="3" applyNumberFormat="1" applyBorder="1" applyAlignment="1">
      <alignment horizontal="center" vertical="center" shrinkToFit="1"/>
    </xf>
    <xf numFmtId="176" fontId="2" fillId="2" borderId="36" xfId="3" applyNumberFormat="1" applyFill="1" applyBorder="1" applyAlignment="1">
      <alignment horizontal="center" vertical="center" shrinkToFit="1"/>
    </xf>
    <xf numFmtId="38" fontId="0" fillId="0" borderId="0" xfId="1" applyFont="1" applyAlignment="1">
      <alignment vertical="center" shrinkToFit="1"/>
    </xf>
    <xf numFmtId="0" fontId="14" fillId="0" borderId="0" xfId="0" applyFont="1">
      <alignment vertical="center"/>
    </xf>
    <xf numFmtId="0" fontId="0" fillId="4" borderId="0" xfId="0" applyFill="1">
      <alignment vertical="center"/>
    </xf>
    <xf numFmtId="0" fontId="0" fillId="0" borderId="0" xfId="0" applyAlignment="1">
      <alignment vertical="center" wrapText="1"/>
    </xf>
    <xf numFmtId="0" fontId="17" fillId="0" borderId="0" xfId="0" applyFont="1">
      <alignment vertical="center"/>
    </xf>
    <xf numFmtId="0" fontId="0" fillId="0" borderId="19" xfId="0" applyBorder="1" applyAlignment="1">
      <alignment horizontal="center" vertical="center"/>
    </xf>
    <xf numFmtId="0" fontId="0" fillId="6" borderId="9" xfId="0" applyFill="1" applyBorder="1" applyAlignment="1">
      <alignment horizontal="center" vertical="center"/>
    </xf>
    <xf numFmtId="0" fontId="0" fillId="6" borderId="59" xfId="0" applyFill="1" applyBorder="1" applyAlignment="1">
      <alignment horizontal="center" vertical="center"/>
    </xf>
    <xf numFmtId="0" fontId="2" fillId="0" borderId="19" xfId="4" applyBorder="1" applyAlignment="1">
      <alignment horizontal="center" vertical="center"/>
    </xf>
    <xf numFmtId="176" fontId="2" fillId="0" borderId="60" xfId="3" applyNumberFormat="1" applyBorder="1" applyAlignment="1">
      <alignment horizontal="center" vertical="center"/>
    </xf>
    <xf numFmtId="176" fontId="2" fillId="0" borderId="59" xfId="3" applyNumberFormat="1" applyBorder="1" applyAlignment="1">
      <alignment horizontal="center" vertical="center"/>
    </xf>
    <xf numFmtId="176" fontId="2" fillId="0" borderId="21" xfId="3" applyNumberFormat="1" applyBorder="1" applyAlignment="1">
      <alignment horizontal="center" vertical="center" textRotation="255" shrinkToFit="1"/>
    </xf>
    <xf numFmtId="176" fontId="2" fillId="0" borderId="12" xfId="3" applyNumberFormat="1" applyBorder="1" applyAlignment="1">
      <alignment horizontal="center" vertical="center" textRotation="255" shrinkToFit="1"/>
    </xf>
    <xf numFmtId="176" fontId="2" fillId="0" borderId="28" xfId="3" applyNumberFormat="1" applyBorder="1" applyAlignment="1">
      <alignment horizontal="center" vertical="center" textRotation="255" shrinkToFit="1"/>
    </xf>
    <xf numFmtId="176" fontId="2" fillId="0" borderId="2" xfId="3" applyNumberFormat="1" applyBorder="1" applyAlignment="1">
      <alignment horizontal="center" vertical="center" textRotation="255" shrinkToFit="1"/>
    </xf>
    <xf numFmtId="193" fontId="9" fillId="0" borderId="55" xfId="4" applyNumberFormat="1" applyFont="1" applyBorder="1" applyAlignment="1">
      <alignment horizontal="center" vertical="center" shrinkToFit="1"/>
    </xf>
    <xf numFmtId="193" fontId="9" fillId="0" borderId="55" xfId="4" applyNumberFormat="1" applyFont="1" applyBorder="1" applyAlignment="1" applyProtection="1">
      <alignment vertical="top" shrinkToFit="1"/>
      <protection locked="0"/>
    </xf>
    <xf numFmtId="193" fontId="9" fillId="0" borderId="0" xfId="4" applyNumberFormat="1" applyFont="1" applyAlignment="1">
      <alignment horizontal="right" vertical="center" shrinkToFit="1"/>
    </xf>
    <xf numFmtId="197" fontId="9" fillId="0" borderId="0" xfId="4" applyNumberFormat="1" applyFont="1" applyAlignment="1" applyProtection="1">
      <alignment horizontal="center" vertical="top" shrinkToFit="1"/>
      <protection locked="0"/>
    </xf>
    <xf numFmtId="176" fontId="2" fillId="0" borderId="50" xfId="1" applyNumberFormat="1" applyFont="1" applyBorder="1" applyAlignment="1">
      <alignment horizontal="center" vertical="center" textRotation="255" shrinkToFit="1"/>
    </xf>
    <xf numFmtId="176" fontId="2" fillId="0" borderId="12" xfId="1" applyNumberFormat="1" applyFont="1" applyBorder="1" applyAlignment="1">
      <alignment horizontal="center" vertical="center" textRotation="255" shrinkToFit="1"/>
    </xf>
    <xf numFmtId="176" fontId="2" fillId="12" borderId="15" xfId="4" applyNumberFormat="1" applyFill="1" applyBorder="1" applyAlignment="1">
      <alignment horizontal="center" vertical="center" wrapText="1" shrinkToFit="1"/>
    </xf>
    <xf numFmtId="176" fontId="2" fillId="12" borderId="113" xfId="4" applyNumberFormat="1" applyFill="1" applyBorder="1" applyAlignment="1">
      <alignment vertical="center" shrinkToFit="1"/>
    </xf>
    <xf numFmtId="0" fontId="14" fillId="14" borderId="0" xfId="0" applyFont="1" applyFill="1" applyAlignment="1">
      <alignment horizontal="center" vertical="center"/>
    </xf>
    <xf numFmtId="0" fontId="0" fillId="0" borderId="26"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58" xfId="0" applyBorder="1" applyAlignment="1">
      <alignment horizontal="left" vertical="center" wrapText="1"/>
    </xf>
    <xf numFmtId="0" fontId="0" fillId="0" borderId="27" xfId="0" applyBorder="1" applyAlignment="1">
      <alignment horizontal="left" vertical="center" wrapText="1"/>
    </xf>
    <xf numFmtId="0" fontId="0" fillId="0" borderId="65" xfId="0" applyBorder="1" applyAlignment="1">
      <alignment horizontal="left" vertical="center" wrapText="1"/>
    </xf>
    <xf numFmtId="0" fontId="0" fillId="0" borderId="67" xfId="0" applyBorder="1" applyAlignment="1">
      <alignment horizontal="left" vertical="center" wrapText="1"/>
    </xf>
    <xf numFmtId="38" fontId="0" fillId="13" borderId="9" xfId="1" applyFont="1" applyFill="1" applyBorder="1" applyAlignment="1">
      <alignment horizontal="center" vertical="center" shrinkToFit="1"/>
    </xf>
    <xf numFmtId="38" fontId="0" fillId="13" borderId="60" xfId="1" applyFont="1" applyFill="1" applyBorder="1" applyAlignment="1">
      <alignment horizontal="center" vertical="center" shrinkToFit="1"/>
    </xf>
    <xf numFmtId="38" fontId="0" fillId="13" borderId="59" xfId="1" applyFont="1" applyFill="1" applyBorder="1" applyAlignment="1">
      <alignment horizontal="center" vertical="center" shrinkToFit="1"/>
    </xf>
    <xf numFmtId="38" fontId="0" fillId="0" borderId="19" xfId="1" applyFont="1" applyBorder="1" applyAlignment="1">
      <alignment horizontal="center" vertical="center"/>
    </xf>
    <xf numFmtId="38" fontId="0" fillId="5" borderId="9" xfId="1" applyFont="1" applyFill="1" applyBorder="1" applyAlignment="1">
      <alignment horizontal="center" vertical="center" shrinkToFit="1"/>
    </xf>
    <xf numFmtId="38" fontId="0" fillId="5" borderId="60" xfId="1" applyFont="1" applyFill="1" applyBorder="1" applyAlignment="1">
      <alignment horizontal="center" vertical="center" shrinkToFit="1"/>
    </xf>
    <xf numFmtId="38" fontId="0" fillId="5" borderId="59" xfId="1" applyFont="1" applyFill="1" applyBorder="1" applyAlignment="1">
      <alignment horizontal="center" vertical="center" shrinkToFit="1"/>
    </xf>
    <xf numFmtId="38" fontId="0" fillId="4" borderId="9" xfId="1" applyFont="1" applyFill="1" applyBorder="1" applyAlignment="1" applyProtection="1">
      <alignment horizontal="center" vertical="center" shrinkToFit="1"/>
      <protection locked="0"/>
    </xf>
    <xf numFmtId="38" fontId="0" fillId="4" borderId="60" xfId="1" applyFont="1" applyFill="1" applyBorder="1" applyAlignment="1" applyProtection="1">
      <alignment horizontal="center" vertical="center" shrinkToFit="1"/>
      <protection locked="0"/>
    </xf>
    <xf numFmtId="38" fontId="0" fillId="4" borderId="59" xfId="1" applyFont="1" applyFill="1" applyBorder="1" applyAlignment="1" applyProtection="1">
      <alignment horizontal="center" vertical="center" shrinkToFit="1"/>
      <protection locked="0"/>
    </xf>
    <xf numFmtId="38" fontId="6" fillId="0" borderId="19" xfId="1" applyFont="1" applyBorder="1" applyAlignment="1">
      <alignment horizontal="center" vertical="center"/>
    </xf>
    <xf numFmtId="38" fontId="0" fillId="4" borderId="19" xfId="1" applyFont="1" applyFill="1" applyBorder="1" applyAlignment="1" applyProtection="1">
      <alignment horizontal="center" vertical="center" shrinkToFit="1"/>
      <protection locked="0"/>
    </xf>
    <xf numFmtId="38" fontId="0" fillId="0" borderId="0" xfId="1" applyFont="1" applyAlignment="1">
      <alignment horizontal="center" vertical="center"/>
    </xf>
    <xf numFmtId="38" fontId="0" fillId="5" borderId="19" xfId="1" applyFont="1" applyFill="1" applyBorder="1" applyAlignment="1">
      <alignment horizontal="center" vertical="center" shrinkToFit="1"/>
    </xf>
    <xf numFmtId="38" fontId="0" fillId="13" borderId="19" xfId="1" applyFont="1" applyFill="1" applyBorder="1" applyAlignment="1">
      <alignment horizontal="center" vertical="center" shrinkToFit="1"/>
    </xf>
    <xf numFmtId="38" fontId="14" fillId="0" borderId="0" xfId="1" applyFont="1" applyAlignment="1">
      <alignment horizontal="left" vertical="center"/>
    </xf>
    <xf numFmtId="38" fontId="6" fillId="0" borderId="9" xfId="1" applyFont="1" applyBorder="1" applyAlignment="1">
      <alignment horizontal="center" vertical="center"/>
    </xf>
    <xf numFmtId="38" fontId="6" fillId="0" borderId="60" xfId="1" applyFont="1" applyBorder="1" applyAlignment="1">
      <alignment horizontal="center" vertical="center"/>
    </xf>
    <xf numFmtId="38" fontId="6" fillId="0" borderId="59" xfId="1" applyFont="1" applyBorder="1" applyAlignment="1">
      <alignment horizontal="center" vertical="center"/>
    </xf>
    <xf numFmtId="38" fontId="15" fillId="0" borderId="20" xfId="1" applyFont="1" applyBorder="1" applyAlignment="1">
      <alignment horizontal="center" vertical="center"/>
    </xf>
    <xf numFmtId="38" fontId="15" fillId="0" borderId="0" xfId="1" applyFont="1" applyAlignment="1">
      <alignment horizontal="center" vertical="center"/>
    </xf>
    <xf numFmtId="38" fontId="15" fillId="0" borderId="58" xfId="1" applyFont="1" applyBorder="1" applyAlignment="1">
      <alignment horizontal="center" vertical="center"/>
    </xf>
    <xf numFmtId="38" fontId="0" fillId="0" borderId="58" xfId="1" applyFont="1" applyBorder="1" applyAlignment="1">
      <alignment horizontal="center" vertical="center"/>
    </xf>
    <xf numFmtId="38" fontId="0" fillId="5" borderId="19" xfId="1" applyFont="1" applyFill="1" applyBorder="1" applyAlignment="1">
      <alignment horizontal="center" vertical="center"/>
    </xf>
    <xf numFmtId="38" fontId="0" fillId="0" borderId="20" xfId="1" applyFont="1" applyBorder="1" applyAlignment="1">
      <alignment horizontal="center" vertical="center"/>
    </xf>
    <xf numFmtId="38" fontId="0" fillId="5" borderId="31" xfId="1" applyFont="1" applyFill="1" applyBorder="1" applyAlignment="1">
      <alignment horizontal="center" vertical="center"/>
    </xf>
    <xf numFmtId="38" fontId="12" fillId="0" borderId="0" xfId="1" applyFont="1" applyAlignment="1">
      <alignment horizontal="left" vertical="center"/>
    </xf>
    <xf numFmtId="0" fontId="0" fillId="6" borderId="19" xfId="0" applyFill="1" applyBorder="1" applyAlignment="1">
      <alignment horizontal="center" vertical="center"/>
    </xf>
    <xf numFmtId="38" fontId="0" fillId="0" borderId="19" xfId="1" applyFont="1" applyBorder="1" applyAlignment="1">
      <alignment horizontal="right" vertical="center" shrinkToFit="1"/>
    </xf>
    <xf numFmtId="38" fontId="0" fillId="4" borderId="19" xfId="0" applyNumberFormat="1"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38" fontId="0" fillId="13" borderId="19" xfId="0" applyNumberFormat="1" applyFill="1" applyBorder="1" applyAlignment="1">
      <alignment horizontal="center" vertical="center" shrinkToFit="1"/>
    </xf>
    <xf numFmtId="0" fontId="0" fillId="13" borderId="19" xfId="0" applyFill="1" applyBorder="1" applyAlignment="1">
      <alignment horizontal="center" vertical="center" shrinkToFit="1"/>
    </xf>
    <xf numFmtId="9" fontId="0" fillId="5" borderId="19" xfId="0" applyNumberFormat="1" applyFill="1" applyBorder="1" applyAlignment="1">
      <alignment horizontal="center" vertical="center"/>
    </xf>
    <xf numFmtId="9" fontId="0" fillId="4" borderId="19" xfId="0" applyNumberFormat="1" applyFill="1" applyBorder="1" applyAlignment="1">
      <alignment horizontal="center" vertical="center"/>
    </xf>
    <xf numFmtId="9" fontId="0" fillId="8" borderId="19" xfId="0" applyNumberFormat="1" applyFill="1" applyBorder="1" applyAlignment="1">
      <alignment horizontal="center" vertical="center"/>
    </xf>
    <xf numFmtId="0" fontId="0" fillId="6" borderId="60" xfId="0" applyFill="1" applyBorder="1" applyAlignment="1">
      <alignment horizontal="center" vertical="center"/>
    </xf>
    <xf numFmtId="9" fontId="0" fillId="3" borderId="19" xfId="0" applyNumberFormat="1" applyFill="1" applyBorder="1" applyAlignment="1">
      <alignment horizontal="center" vertical="center"/>
    </xf>
    <xf numFmtId="38" fontId="0" fillId="5" borderId="19" xfId="0" applyNumberFormat="1" applyFill="1" applyBorder="1" applyAlignment="1">
      <alignment horizontal="right" vertical="center" shrinkToFit="1"/>
    </xf>
    <xf numFmtId="0" fontId="0" fillId="5" borderId="19" xfId="0" applyFill="1" applyBorder="1" applyAlignment="1">
      <alignment horizontal="right" vertical="center" shrinkToFit="1"/>
    </xf>
    <xf numFmtId="38" fontId="0" fillId="5" borderId="19" xfId="1" applyFont="1" applyFill="1" applyBorder="1" applyAlignment="1">
      <alignment horizontal="right" vertical="center" shrinkToFit="1"/>
    </xf>
    <xf numFmtId="0" fontId="0" fillId="0" borderId="19" xfId="0" applyBorder="1" applyAlignment="1">
      <alignment horizontal="center" vertical="center" shrinkToFit="1"/>
    </xf>
    <xf numFmtId="0" fontId="0" fillId="2" borderId="19" xfId="0" applyFill="1" applyBorder="1" applyAlignment="1">
      <alignment horizontal="center" vertical="center" shrinkToFit="1"/>
    </xf>
    <xf numFmtId="38" fontId="0" fillId="0" borderId="9" xfId="1" applyFont="1" applyBorder="1" applyAlignment="1">
      <alignment horizontal="right" vertical="center" shrinkToFit="1"/>
    </xf>
    <xf numFmtId="38" fontId="0" fillId="0" borderId="60" xfId="1" applyFont="1" applyBorder="1" applyAlignment="1">
      <alignment horizontal="right" vertical="center" shrinkToFit="1"/>
    </xf>
    <xf numFmtId="38" fontId="0" fillId="0" borderId="59" xfId="1" applyFont="1" applyBorder="1" applyAlignment="1">
      <alignment horizontal="right" vertical="center" shrinkToFit="1"/>
    </xf>
    <xf numFmtId="0" fontId="14" fillId="6" borderId="19" xfId="0" applyFont="1" applyFill="1" applyBorder="1" applyAlignment="1">
      <alignment horizontal="center" vertical="center" wrapText="1"/>
    </xf>
    <xf numFmtId="0" fontId="14" fillId="6" borderId="19" xfId="0" applyFont="1" applyFill="1" applyBorder="1" applyAlignment="1">
      <alignment horizontal="center" vertical="center"/>
    </xf>
    <xf numFmtId="38" fontId="14" fillId="13" borderId="19" xfId="1" applyFont="1" applyFill="1" applyBorder="1" applyAlignment="1">
      <alignment horizontal="center" vertical="center" shrinkToFit="1"/>
    </xf>
    <xf numFmtId="38" fontId="0" fillId="0" borderId="19" xfId="0" applyNumberFormat="1" applyBorder="1" applyAlignment="1">
      <alignment horizontal="right" vertical="center" shrinkToFit="1"/>
    </xf>
    <xf numFmtId="0" fontId="0" fillId="0" borderId="19" xfId="0" applyBorder="1" applyAlignment="1">
      <alignment horizontal="right" vertical="center" shrinkToFit="1"/>
    </xf>
    <xf numFmtId="0" fontId="0" fillId="2" borderId="19" xfId="0" applyFill="1" applyBorder="1" applyAlignment="1">
      <alignment horizontal="center" vertical="center"/>
    </xf>
    <xf numFmtId="38" fontId="0" fillId="0" borderId="9" xfId="0" applyNumberFormat="1" applyBorder="1" applyAlignment="1">
      <alignment horizontal="right" vertical="center" shrinkToFit="1"/>
    </xf>
    <xf numFmtId="38" fontId="0" fillId="0" borderId="60" xfId="0" applyNumberFormat="1" applyBorder="1" applyAlignment="1">
      <alignment horizontal="right" vertical="center" shrinkToFit="1"/>
    </xf>
    <xf numFmtId="38" fontId="0" fillId="0" borderId="59" xfId="0" applyNumberFormat="1" applyBorder="1" applyAlignment="1">
      <alignment horizontal="right" vertical="center" shrinkToFit="1"/>
    </xf>
    <xf numFmtId="182" fontId="0" fillId="0" borderId="9" xfId="0" applyNumberFormat="1" applyBorder="1" applyAlignment="1">
      <alignment horizontal="right" vertical="center" shrinkToFit="1"/>
    </xf>
    <xf numFmtId="182" fontId="0" fillId="0" borderId="60" xfId="0" applyNumberFormat="1" applyBorder="1" applyAlignment="1">
      <alignment horizontal="right" vertical="center" shrinkToFit="1"/>
    </xf>
    <xf numFmtId="182" fontId="0" fillId="0" borderId="59" xfId="0" applyNumberFormat="1" applyBorder="1" applyAlignment="1">
      <alignment horizontal="right" vertical="center" shrinkToFit="1"/>
    </xf>
    <xf numFmtId="0" fontId="0" fillId="0" borderId="19" xfId="0" applyBorder="1" applyAlignment="1">
      <alignment horizontal="center" vertical="center" wrapText="1"/>
    </xf>
    <xf numFmtId="0" fontId="0" fillId="0" borderId="9"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182" fontId="0" fillId="0" borderId="19" xfId="2" applyNumberFormat="1" applyFont="1" applyBorder="1" applyAlignment="1">
      <alignment horizontal="right" vertical="center" shrinkToFit="1"/>
    </xf>
    <xf numFmtId="0" fontId="0" fillId="5" borderId="9" xfId="0" applyFill="1" applyBorder="1" applyAlignment="1">
      <alignment horizontal="center" vertical="center"/>
    </xf>
    <xf numFmtId="0" fontId="0" fillId="5" borderId="60" xfId="0" applyFill="1" applyBorder="1" applyAlignment="1">
      <alignment horizontal="center" vertical="center"/>
    </xf>
    <xf numFmtId="0" fontId="0" fillId="5" borderId="59" xfId="0" applyFill="1" applyBorder="1" applyAlignment="1">
      <alignment horizontal="center" vertical="center"/>
    </xf>
    <xf numFmtId="0" fontId="12" fillId="0" borderId="0" xfId="0" applyFont="1" applyAlignment="1">
      <alignment horizontal="left" vertical="center"/>
    </xf>
    <xf numFmtId="49" fontId="2" fillId="0" borderId="143" xfId="3" applyNumberFormat="1" applyBorder="1" applyAlignment="1">
      <alignment horizontal="center" vertical="center" shrinkToFit="1"/>
    </xf>
    <xf numFmtId="49" fontId="2" fillId="0" borderId="155" xfId="3" applyNumberFormat="1" applyBorder="1" applyAlignment="1">
      <alignment horizontal="center" vertical="center" shrinkToFit="1"/>
    </xf>
    <xf numFmtId="176" fontId="2" fillId="0" borderId="78" xfId="5" applyNumberFormat="1" applyFont="1" applyBorder="1" applyAlignment="1">
      <alignment vertical="center" shrinkToFit="1"/>
    </xf>
    <xf numFmtId="176" fontId="2" fillId="0" borderId="113" xfId="5" applyNumberFormat="1" applyFont="1" applyBorder="1" applyAlignment="1">
      <alignment vertical="center" shrinkToFit="1"/>
    </xf>
    <xf numFmtId="49" fontId="2" fillId="0" borderId="82" xfId="4" applyNumberFormat="1" applyBorder="1" applyAlignment="1">
      <alignment horizontal="right" vertical="center" shrinkToFit="1"/>
    </xf>
    <xf numFmtId="49" fontId="2" fillId="0" borderId="75" xfId="4" applyNumberFormat="1" applyBorder="1" applyAlignment="1">
      <alignment horizontal="right" vertical="center" shrinkToFit="1"/>
    </xf>
    <xf numFmtId="176" fontId="2" fillId="0" borderId="152" xfId="5" applyNumberFormat="1" applyFont="1" applyFill="1" applyBorder="1" applyAlignment="1">
      <alignment vertical="center" shrinkToFit="1"/>
    </xf>
    <xf numFmtId="176" fontId="2" fillId="3" borderId="64" xfId="3" applyNumberFormat="1" applyFill="1" applyBorder="1" applyAlignment="1">
      <alignment horizontal="center" vertical="center" shrinkToFit="1"/>
    </xf>
    <xf numFmtId="176" fontId="2" fillId="3" borderId="95" xfId="5" applyNumberFormat="1" applyFont="1" applyFill="1" applyBorder="1" applyAlignment="1">
      <alignment vertical="center" shrinkToFit="1"/>
    </xf>
    <xf numFmtId="176" fontId="2" fillId="0" borderId="49" xfId="5" applyNumberFormat="1" applyFont="1" applyBorder="1" applyAlignment="1">
      <alignment vertical="center" shrinkToFit="1"/>
    </xf>
    <xf numFmtId="176" fontId="2" fillId="0" borderId="138" xfId="5" applyNumberFormat="1" applyFont="1" applyBorder="1" applyAlignment="1">
      <alignment vertical="center" shrinkToFit="1"/>
    </xf>
    <xf numFmtId="176" fontId="2" fillId="0" borderId="45" xfId="5" applyNumberFormat="1" applyFont="1" applyFill="1" applyBorder="1" applyAlignment="1">
      <alignment vertical="center" shrinkToFit="1"/>
    </xf>
    <xf numFmtId="176" fontId="2" fillId="0" borderId="79" xfId="5" applyNumberFormat="1" applyFont="1" applyBorder="1" applyAlignment="1">
      <alignment vertical="center" shrinkToFit="1"/>
    </xf>
    <xf numFmtId="176" fontId="2" fillId="0" borderId="114" xfId="5" applyNumberFormat="1" applyFont="1" applyBorder="1" applyAlignment="1">
      <alignment vertical="center" shrinkToFit="1"/>
    </xf>
    <xf numFmtId="176" fontId="2" fillId="0" borderId="119" xfId="5" applyNumberFormat="1" applyFont="1" applyBorder="1" applyAlignment="1">
      <alignment vertical="center" shrinkToFit="1"/>
    </xf>
    <xf numFmtId="176" fontId="2" fillId="0" borderId="83" xfId="5" applyNumberFormat="1" applyFont="1" applyBorder="1" applyAlignment="1">
      <alignment vertical="center" shrinkToFit="1"/>
    </xf>
    <xf numFmtId="176" fontId="2" fillId="0" borderId="76" xfId="5" applyNumberFormat="1" applyFont="1" applyBorder="1" applyAlignment="1">
      <alignment vertical="center" shrinkToFit="1"/>
    </xf>
    <xf numFmtId="176" fontId="2" fillId="0" borderId="153" xfId="5" applyNumberFormat="1" applyFont="1" applyFill="1" applyBorder="1" applyAlignment="1">
      <alignment vertical="center" shrinkToFit="1"/>
    </xf>
    <xf numFmtId="176" fontId="2" fillId="0" borderId="96" xfId="5" applyNumberFormat="1" applyFont="1" applyBorder="1" applyAlignment="1">
      <alignment vertical="center" shrinkToFit="1"/>
    </xf>
    <xf numFmtId="176" fontId="2" fillId="0" borderId="132" xfId="5" applyNumberFormat="1" applyFont="1" applyBorder="1" applyAlignment="1">
      <alignment vertical="center" shrinkToFit="1"/>
    </xf>
    <xf numFmtId="176" fontId="2" fillId="2" borderId="105" xfId="5" applyNumberFormat="1" applyFont="1" applyFill="1" applyBorder="1" applyAlignment="1">
      <alignment vertical="center" shrinkToFit="1"/>
    </xf>
    <xf numFmtId="176" fontId="2" fillId="0" borderId="11" xfId="5" applyNumberFormat="1" applyFont="1" applyBorder="1" applyAlignment="1">
      <alignment vertical="center" shrinkToFit="1"/>
    </xf>
    <xf numFmtId="176" fontId="2" fillId="0" borderId="133" xfId="5" applyNumberFormat="1" applyFont="1" applyBorder="1" applyAlignment="1">
      <alignment vertical="center" shrinkToFit="1"/>
    </xf>
    <xf numFmtId="176" fontId="2" fillId="0" borderId="10" xfId="5" applyNumberFormat="1" applyFont="1" applyFill="1" applyBorder="1" applyAlignment="1">
      <alignment vertical="center" shrinkToFit="1"/>
    </xf>
    <xf numFmtId="176" fontId="2" fillId="0" borderId="38" xfId="5" applyNumberFormat="1" applyFont="1" applyBorder="1" applyAlignment="1">
      <alignment vertical="center" shrinkToFit="1"/>
    </xf>
    <xf numFmtId="176" fontId="2" fillId="2" borderId="10" xfId="4" applyNumberFormat="1" applyFill="1" applyBorder="1" applyAlignment="1">
      <alignment vertical="center" shrinkToFit="1"/>
    </xf>
    <xf numFmtId="176" fontId="2" fillId="0" borderId="10" xfId="4" applyNumberFormat="1" applyBorder="1" applyAlignment="1">
      <alignment vertical="center" shrinkToFit="1"/>
    </xf>
    <xf numFmtId="176" fontId="2" fillId="0" borderId="78" xfId="4" applyNumberFormat="1" applyBorder="1" applyAlignment="1">
      <alignment vertical="center" shrinkToFit="1"/>
    </xf>
    <xf numFmtId="176" fontId="2" fillId="0" borderId="113" xfId="4" applyNumberFormat="1" applyBorder="1" applyAlignment="1">
      <alignment vertical="center" shrinkToFit="1"/>
    </xf>
    <xf numFmtId="176" fontId="2" fillId="0" borderId="146" xfId="4" applyNumberFormat="1" applyBorder="1" applyAlignment="1">
      <alignment vertical="center" shrinkToFit="1"/>
    </xf>
    <xf numFmtId="176" fontId="2" fillId="0" borderId="82" xfId="4" applyNumberFormat="1" applyBorder="1" applyAlignment="1">
      <alignment vertical="center" shrinkToFit="1"/>
    </xf>
    <xf numFmtId="176" fontId="2" fillId="0" borderId="75" xfId="4" applyNumberFormat="1" applyBorder="1" applyAlignment="1">
      <alignment vertical="center" shrinkToFit="1"/>
    </xf>
    <xf numFmtId="176" fontId="2" fillId="0" borderId="97" xfId="5" applyNumberFormat="1" applyFont="1" applyBorder="1" applyAlignment="1">
      <alignment vertical="center" shrinkToFit="1"/>
    </xf>
    <xf numFmtId="176" fontId="2" fillId="0" borderId="134" xfId="5" applyNumberFormat="1" applyFont="1" applyBorder="1" applyAlignment="1">
      <alignment vertical="center" shrinkToFit="1"/>
    </xf>
    <xf numFmtId="176" fontId="2" fillId="2" borderId="72" xfId="5" applyNumberFormat="1" applyFont="1" applyFill="1" applyBorder="1" applyAlignment="1">
      <alignment vertical="center" shrinkToFit="1"/>
    </xf>
    <xf numFmtId="176" fontId="2" fillId="0" borderId="83" xfId="4" applyNumberFormat="1" applyBorder="1" applyAlignment="1">
      <alignment vertical="center" shrinkToFit="1"/>
    </xf>
    <xf numFmtId="176" fontId="2" fillId="0" borderId="117" xfId="5" applyNumberFormat="1" applyFont="1" applyBorder="1" applyAlignment="1">
      <alignment vertical="center" shrinkToFit="1"/>
    </xf>
    <xf numFmtId="176" fontId="2" fillId="0" borderId="147" xfId="5" applyNumberFormat="1" applyFont="1" applyBorder="1" applyAlignment="1">
      <alignment vertical="center" shrinkToFit="1"/>
    </xf>
    <xf numFmtId="176" fontId="2" fillId="0" borderId="79" xfId="5" applyNumberFormat="1" applyFont="1" applyFill="1" applyBorder="1" applyAlignment="1">
      <alignment vertical="center" shrinkToFit="1"/>
    </xf>
    <xf numFmtId="176" fontId="2" fillId="0" borderId="74" xfId="5" applyNumberFormat="1" applyFont="1" applyFill="1" applyBorder="1" applyAlignment="1">
      <alignment vertical="center" shrinkToFit="1"/>
    </xf>
    <xf numFmtId="176" fontId="2" fillId="0" borderId="127" xfId="4" applyNumberFormat="1" applyBorder="1" applyAlignment="1">
      <alignment vertical="center" shrinkToFit="1"/>
    </xf>
    <xf numFmtId="176" fontId="2" fillId="0" borderId="98" xfId="5" applyNumberFormat="1" applyFont="1" applyBorder="1" applyAlignment="1">
      <alignment vertical="center" shrinkToFit="1"/>
    </xf>
    <xf numFmtId="176" fontId="2" fillId="0" borderId="135" xfId="5" applyNumberFormat="1" applyFont="1" applyBorder="1" applyAlignment="1">
      <alignment vertical="center" shrinkToFit="1"/>
    </xf>
    <xf numFmtId="176" fontId="2" fillId="2" borderId="42" xfId="4" applyNumberFormat="1" applyFill="1" applyBorder="1" applyAlignment="1">
      <alignment vertical="center" shrinkToFit="1"/>
    </xf>
    <xf numFmtId="176" fontId="2" fillId="0" borderId="74" xfId="5" applyNumberFormat="1" applyFont="1" applyBorder="1" applyAlignment="1">
      <alignment vertical="center" shrinkToFit="1"/>
    </xf>
    <xf numFmtId="176" fontId="2" fillId="0" borderId="127" xfId="5" applyNumberFormat="1" applyFont="1" applyFill="1" applyBorder="1" applyAlignment="1">
      <alignment vertical="center" shrinkToFit="1"/>
    </xf>
    <xf numFmtId="182" fontId="2" fillId="2" borderId="61" xfId="2" applyNumberFormat="1" applyFont="1" applyFill="1" applyBorder="1" applyAlignment="1">
      <alignment vertical="center" shrinkToFit="1"/>
    </xf>
    <xf numFmtId="182" fontId="2" fillId="2" borderId="9" xfId="2" applyNumberFormat="1" applyFont="1" applyFill="1" applyBorder="1" applyAlignment="1">
      <alignment vertical="center" shrinkToFit="1"/>
    </xf>
    <xf numFmtId="182" fontId="2" fillId="2" borderId="6" xfId="2"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103" xfId="5" applyNumberFormat="1" applyFont="1" applyBorder="1" applyAlignment="1">
      <alignment vertical="center" shrinkToFit="1"/>
    </xf>
    <xf numFmtId="176" fontId="2" fillId="0" borderId="101" xfId="5" applyNumberFormat="1" applyFont="1" applyBorder="1" applyAlignment="1">
      <alignment vertical="center" shrinkToFit="1"/>
    </xf>
    <xf numFmtId="176" fontId="2" fillId="2" borderId="45" xfId="5" applyNumberFormat="1" applyFont="1" applyFill="1" applyBorder="1" applyAlignment="1">
      <alignment vertical="center" shrinkToFit="1"/>
    </xf>
    <xf numFmtId="176" fontId="2" fillId="0" borderId="44" xfId="5" applyNumberFormat="1" applyFont="1" applyBorder="1" applyAlignment="1">
      <alignment vertical="center" shrinkToFit="1"/>
    </xf>
    <xf numFmtId="176" fontId="2" fillId="0" borderId="116" xfId="5" applyNumberFormat="1" applyFont="1" applyBorder="1" applyAlignment="1">
      <alignment vertical="center" shrinkToFit="1"/>
    </xf>
    <xf numFmtId="176" fontId="2" fillId="0" borderId="110" xfId="5" applyNumberFormat="1" applyFont="1" applyBorder="1" applyAlignment="1">
      <alignment vertical="center" shrinkToFit="1"/>
    </xf>
    <xf numFmtId="176" fontId="2" fillId="0" borderId="127" xfId="1" applyNumberFormat="1" applyFont="1" applyFill="1" applyBorder="1" applyAlignment="1">
      <alignment vertical="center" shrinkToFit="1"/>
    </xf>
    <xf numFmtId="176" fontId="2" fillId="0" borderId="28" xfId="1" applyNumberFormat="1" applyFont="1" applyBorder="1" applyAlignment="1">
      <alignment horizontal="center" vertical="center" textRotation="255" shrinkToFit="1"/>
    </xf>
    <xf numFmtId="176" fontId="2" fillId="0" borderId="57" xfId="5" applyNumberFormat="1" applyFont="1" applyBorder="1" applyAlignment="1">
      <alignment vertical="center" shrinkToFit="1"/>
    </xf>
    <xf numFmtId="176" fontId="2" fillId="0" borderId="20" xfId="5" applyNumberFormat="1" applyFont="1" applyBorder="1" applyAlignment="1">
      <alignment vertical="center" shrinkToFit="1"/>
    </xf>
    <xf numFmtId="176" fontId="2" fillId="0" borderId="30" xfId="4" applyNumberFormat="1" applyBorder="1" applyAlignment="1">
      <alignment vertical="center" shrinkToFit="1"/>
    </xf>
    <xf numFmtId="176" fontId="2" fillId="0" borderId="85" xfId="4" applyNumberFormat="1" applyBorder="1" applyAlignment="1">
      <alignment vertical="center" shrinkToFit="1"/>
    </xf>
    <xf numFmtId="176" fontId="2" fillId="0" borderId="148" xfId="5" applyNumberFormat="1" applyFont="1" applyFill="1" applyBorder="1" applyAlignment="1">
      <alignment vertical="center" shrinkToFit="1"/>
    </xf>
    <xf numFmtId="176" fontId="2" fillId="0" borderId="99" xfId="5" applyNumberFormat="1" applyFont="1" applyBorder="1" applyAlignment="1">
      <alignment vertical="center" shrinkToFit="1"/>
    </xf>
    <xf numFmtId="176" fontId="2" fillId="0" borderId="33" xfId="5" applyNumberFormat="1" applyFont="1" applyBorder="1" applyAlignment="1">
      <alignment vertical="center" shrinkToFit="1"/>
    </xf>
    <xf numFmtId="176" fontId="2" fillId="0" borderId="140" xfId="5" applyNumberFormat="1" applyFont="1" applyBorder="1" applyAlignment="1">
      <alignment vertical="center" shrinkToFit="1"/>
    </xf>
    <xf numFmtId="176" fontId="2" fillId="0" borderId="51" xfId="5" applyNumberFormat="1" applyFont="1" applyFill="1" applyBorder="1" applyAlignment="1">
      <alignment vertical="center" shrinkToFit="1"/>
    </xf>
    <xf numFmtId="176" fontId="2" fillId="0" borderId="81" xfId="5" applyNumberFormat="1" applyFont="1" applyBorder="1" applyAlignment="1">
      <alignment vertical="center" shrinkToFit="1"/>
    </xf>
    <xf numFmtId="176" fontId="2" fillId="0" borderId="65" xfId="5" applyNumberFormat="1" applyFont="1" applyBorder="1" applyAlignment="1">
      <alignment vertical="center" shrinkToFit="1"/>
    </xf>
    <xf numFmtId="176" fontId="2" fillId="0" borderId="128" xfId="4" applyNumberFormat="1" applyBorder="1" applyAlignment="1">
      <alignment vertical="center" shrinkToFit="1"/>
    </xf>
    <xf numFmtId="176" fontId="2" fillId="2" borderId="10" xfId="5" applyNumberFormat="1" applyFont="1" applyFill="1" applyBorder="1" applyAlignment="1">
      <alignment vertical="center" shrinkToFit="1"/>
    </xf>
    <xf numFmtId="176" fontId="2" fillId="0" borderId="62" xfId="5" applyNumberFormat="1" applyFont="1" applyBorder="1" applyAlignment="1">
      <alignment vertical="center" shrinkToFit="1"/>
    </xf>
    <xf numFmtId="176" fontId="2" fillId="0" borderId="37" xfId="5" applyNumberFormat="1" applyFont="1" applyBorder="1" applyAlignment="1">
      <alignment vertical="center" shrinkToFit="1"/>
    </xf>
    <xf numFmtId="176" fontId="2" fillId="0" borderId="139" xfId="5" applyNumberFormat="1" applyFont="1" applyBorder="1" applyAlignment="1">
      <alignment vertical="center" shrinkToFit="1"/>
    </xf>
    <xf numFmtId="176" fontId="2" fillId="0" borderId="121" xfId="5" applyNumberFormat="1" applyFont="1" applyBorder="1" applyAlignment="1">
      <alignment vertical="center" shrinkToFit="1"/>
    </xf>
    <xf numFmtId="176" fontId="2" fillId="0" borderId="106" xfId="3" applyNumberFormat="1" applyBorder="1" applyAlignment="1">
      <alignment horizontal="center" vertical="center" shrinkToFit="1"/>
    </xf>
    <xf numFmtId="176" fontId="2" fillId="0" borderId="16" xfId="3" applyNumberFormat="1" applyBorder="1" applyAlignment="1">
      <alignment vertical="center" shrinkToFit="1"/>
    </xf>
    <xf numFmtId="176" fontId="2" fillId="0" borderId="60" xfId="3" applyNumberFormat="1" applyBorder="1" applyAlignment="1">
      <alignment vertical="center" shrinkToFit="1"/>
    </xf>
    <xf numFmtId="176" fontId="2" fillId="2" borderId="6" xfId="5" applyNumberFormat="1" applyFont="1" applyFill="1" applyBorder="1" applyAlignment="1">
      <alignment vertical="center" shrinkToFit="1"/>
    </xf>
    <xf numFmtId="176" fontId="2" fillId="0" borderId="82" xfId="5" applyNumberFormat="1" applyFont="1" applyBorder="1" applyAlignment="1">
      <alignment vertical="center" shrinkToFit="1"/>
    </xf>
    <xf numFmtId="176" fontId="2" fillId="0" borderId="75" xfId="5" applyNumberFormat="1" applyFont="1" applyBorder="1" applyAlignment="1">
      <alignment vertical="center" shrinkToFit="1"/>
    </xf>
    <xf numFmtId="176" fontId="2" fillId="0" borderId="129" xfId="5" applyNumberFormat="1" applyFont="1" applyFill="1" applyBorder="1" applyAlignment="1">
      <alignment vertical="center" shrinkToFit="1"/>
    </xf>
    <xf numFmtId="176" fontId="2" fillId="0" borderId="41" xfId="5" applyNumberFormat="1" applyFont="1" applyBorder="1" applyAlignment="1">
      <alignment vertical="center" shrinkToFit="1"/>
    </xf>
    <xf numFmtId="176" fontId="2" fillId="2" borderId="45" xfId="4" applyNumberFormat="1" applyFill="1" applyBorder="1" applyAlignment="1">
      <alignment vertical="center" shrinkToFit="1"/>
    </xf>
    <xf numFmtId="176" fontId="2" fillId="0" borderId="115" xfId="5" applyNumberFormat="1" applyFont="1" applyBorder="1" applyAlignment="1">
      <alignment vertical="center" shrinkToFit="1"/>
    </xf>
    <xf numFmtId="176" fontId="2" fillId="0" borderId="85" xfId="5" applyNumberFormat="1" applyFont="1" applyBorder="1" applyAlignment="1">
      <alignment vertical="center" shrinkToFit="1"/>
    </xf>
    <xf numFmtId="176" fontId="2" fillId="0" borderId="126" xfId="5" applyNumberFormat="1" applyFont="1" applyFill="1" applyBorder="1" applyAlignment="1">
      <alignment vertical="center" shrinkToFit="1"/>
    </xf>
    <xf numFmtId="176" fontId="2" fillId="2" borderId="23" xfId="4" applyNumberFormat="1" applyFill="1" applyBorder="1" applyAlignment="1">
      <alignment vertical="center" shrinkToFit="1"/>
    </xf>
    <xf numFmtId="176" fontId="2" fillId="0" borderId="9" xfId="5" applyNumberFormat="1" applyFont="1" applyBorder="1" applyAlignment="1">
      <alignment vertical="center" shrinkToFit="1"/>
    </xf>
    <xf numFmtId="176" fontId="2" fillId="0" borderId="24" xfId="5" applyNumberFormat="1" applyFont="1" applyBorder="1" applyAlignment="1">
      <alignment vertical="center" shrinkToFit="1"/>
    </xf>
    <xf numFmtId="176" fontId="2" fillId="0" borderId="154" xfId="5" applyNumberFormat="1" applyFont="1" applyFill="1" applyBorder="1" applyAlignment="1">
      <alignment vertical="center" shrinkToFit="1"/>
    </xf>
    <xf numFmtId="176" fontId="2" fillId="2" borderId="34" xfId="3" applyNumberFormat="1" applyFill="1" applyBorder="1" applyAlignment="1">
      <alignment vertical="center" shrinkToFit="1"/>
    </xf>
    <xf numFmtId="176" fontId="2" fillId="2" borderId="54" xfId="6" quotePrefix="1" applyNumberFormat="1" applyFill="1" applyBorder="1" applyAlignment="1">
      <alignment vertical="center" shrinkToFit="1"/>
    </xf>
    <xf numFmtId="176" fontId="2" fillId="0" borderId="122" xfId="5" applyNumberFormat="1" applyFont="1" applyBorder="1" applyAlignment="1">
      <alignment vertical="center" shrinkToFit="1"/>
    </xf>
    <xf numFmtId="176" fontId="2" fillId="2" borderId="15" xfId="3" applyNumberFormat="1" applyFill="1" applyBorder="1" applyAlignment="1">
      <alignment vertical="center" shrinkToFit="1"/>
    </xf>
    <xf numFmtId="176" fontId="2" fillId="2" borderId="26" xfId="6" quotePrefix="1" applyNumberFormat="1" applyFill="1" applyBorder="1" applyAlignment="1">
      <alignment vertical="center" shrinkToFit="1"/>
    </xf>
    <xf numFmtId="176" fontId="2" fillId="0" borderId="81" xfId="4" applyNumberFormat="1" applyBorder="1" applyAlignment="1">
      <alignment vertical="center" shrinkToFit="1"/>
    </xf>
    <xf numFmtId="176" fontId="2" fillId="0" borderId="65" xfId="4" applyNumberFormat="1" applyBorder="1" applyAlignment="1">
      <alignment vertical="center" shrinkToFit="1"/>
    </xf>
    <xf numFmtId="176" fontId="2" fillId="0" borderId="109" xfId="5" applyNumberFormat="1" applyFont="1" applyFill="1" applyBorder="1" applyAlignment="1">
      <alignment vertical="center" shrinkToFit="1"/>
    </xf>
    <xf numFmtId="176" fontId="2" fillId="0" borderId="80" xfId="4" applyNumberFormat="1" applyBorder="1" applyAlignment="1">
      <alignment vertical="center" shrinkToFit="1"/>
    </xf>
    <xf numFmtId="176" fontId="2" fillId="0" borderId="60" xfId="4" applyNumberFormat="1" applyBorder="1" applyAlignment="1">
      <alignment vertical="center" shrinkToFit="1"/>
    </xf>
    <xf numFmtId="176" fontId="2" fillId="2" borderId="8" xfId="3" applyNumberFormat="1" applyFill="1" applyBorder="1" applyAlignment="1">
      <alignment vertical="center" shrinkToFit="1"/>
    </xf>
    <xf numFmtId="176" fontId="2" fillId="2" borderId="27" xfId="6" quotePrefix="1" applyNumberFormat="1" applyFill="1" applyBorder="1" applyAlignment="1">
      <alignment vertical="center" shrinkToFit="1"/>
    </xf>
    <xf numFmtId="176" fontId="2" fillId="2" borderId="30" xfId="5" applyNumberFormat="1" applyFont="1" applyFill="1" applyBorder="1" applyAlignment="1">
      <alignment vertical="center" shrinkToFit="1"/>
    </xf>
    <xf numFmtId="176" fontId="2" fillId="0" borderId="109" xfId="4" applyNumberFormat="1" applyBorder="1" applyAlignment="1">
      <alignment vertical="center" shrinkToFit="1"/>
    </xf>
    <xf numFmtId="176" fontId="2" fillId="0" borderId="124" xfId="4" applyNumberFormat="1" applyBorder="1" applyAlignment="1">
      <alignment vertical="center" shrinkToFit="1"/>
    </xf>
    <xf numFmtId="192" fontId="2" fillId="0" borderId="141" xfId="3" applyNumberFormat="1" applyBorder="1" applyAlignment="1">
      <alignment vertical="center"/>
    </xf>
    <xf numFmtId="192" fontId="2" fillId="0" borderId="86" xfId="3" applyNumberFormat="1" applyBorder="1" applyAlignment="1">
      <alignment vertical="center"/>
    </xf>
    <xf numFmtId="176" fontId="2" fillId="0" borderId="116" xfId="4" applyNumberFormat="1" applyBorder="1" applyAlignment="1">
      <alignment vertical="center" shrinkToFit="1"/>
    </xf>
    <xf numFmtId="176" fontId="2" fillId="0" borderId="149" xfId="4" applyNumberFormat="1" applyBorder="1" applyAlignment="1">
      <alignment vertical="center" shrinkToFit="1"/>
    </xf>
    <xf numFmtId="176" fontId="2" fillId="0" borderId="23" xfId="5" applyNumberFormat="1" applyFont="1" applyFill="1" applyBorder="1" applyAlignment="1">
      <alignment vertical="center" shrinkToFit="1"/>
    </xf>
    <xf numFmtId="176" fontId="2" fillId="0" borderId="79" xfId="4" applyNumberFormat="1" applyBorder="1" applyAlignment="1">
      <alignment vertical="center" shrinkToFit="1"/>
    </xf>
    <xf numFmtId="176" fontId="2" fillId="0" borderId="114" xfId="4" applyNumberFormat="1" applyBorder="1" applyAlignment="1">
      <alignment vertical="center" shrinkToFit="1"/>
    </xf>
    <xf numFmtId="176" fontId="2" fillId="0" borderId="150" xfId="4" applyNumberFormat="1" applyBorder="1" applyAlignment="1">
      <alignment vertical="center" shrinkToFit="1"/>
    </xf>
    <xf numFmtId="176" fontId="2" fillId="0" borderId="114" xfId="5" applyNumberFormat="1" applyFont="1" applyFill="1" applyBorder="1" applyAlignment="1">
      <alignment vertical="center" shrinkToFit="1"/>
    </xf>
    <xf numFmtId="176" fontId="2" fillId="0" borderId="150" xfId="5" applyNumberFormat="1" applyFont="1" applyFill="1" applyBorder="1" applyAlignment="1">
      <alignment vertical="center" shrinkToFit="1"/>
    </xf>
    <xf numFmtId="176" fontId="2" fillId="0" borderId="8" xfId="3" applyNumberFormat="1" applyBorder="1" applyAlignment="1">
      <alignment vertical="center" shrinkToFit="1"/>
    </xf>
    <xf numFmtId="176" fontId="2" fillId="0" borderId="27" xfId="3" applyNumberFormat="1" applyBorder="1" applyAlignment="1">
      <alignment vertical="center" shrinkToFit="1"/>
    </xf>
    <xf numFmtId="176" fontId="2" fillId="0" borderId="45" xfId="5" applyNumberFormat="1" applyFont="1" applyBorder="1" applyAlignment="1">
      <alignment vertical="center" shrinkToFit="1"/>
    </xf>
    <xf numFmtId="176" fontId="2" fillId="0" borderId="9" xfId="3" applyNumberFormat="1" applyBorder="1" applyAlignment="1">
      <alignment vertical="center" shrinkToFit="1"/>
    </xf>
    <xf numFmtId="176" fontId="2" fillId="0" borderId="6" xfId="4" applyNumberFormat="1" applyBorder="1" applyAlignment="1">
      <alignment vertical="center" shrinkToFit="1"/>
    </xf>
    <xf numFmtId="176" fontId="2" fillId="0" borderId="90" xfId="5" applyNumberFormat="1" applyFont="1" applyBorder="1" applyAlignment="1">
      <alignment vertical="center" shrinkToFit="1"/>
    </xf>
    <xf numFmtId="176" fontId="2" fillId="0" borderId="145" xfId="5" applyNumberFormat="1" applyFont="1" applyBorder="1" applyAlignment="1">
      <alignment vertical="center" shrinkToFit="1"/>
    </xf>
    <xf numFmtId="176" fontId="2" fillId="0" borderId="91" xfId="4" applyNumberFormat="1" applyBorder="1" applyAlignment="1">
      <alignment vertical="center" shrinkToFit="1"/>
    </xf>
    <xf numFmtId="176" fontId="2" fillId="0" borderId="4" xfId="3" applyNumberFormat="1" applyBorder="1" applyAlignment="1">
      <alignment vertical="center" shrinkToFit="1"/>
    </xf>
    <xf numFmtId="176" fontId="2" fillId="0" borderId="88" xfId="3" applyNumberFormat="1" applyBorder="1" applyAlignment="1">
      <alignment vertical="center" shrinkToFit="1"/>
    </xf>
    <xf numFmtId="176" fontId="2" fillId="0" borderId="17" xfId="4" applyNumberFormat="1" applyBorder="1" applyAlignment="1">
      <alignment vertical="center" shrinkToFit="1"/>
    </xf>
    <xf numFmtId="176" fontId="2" fillId="3" borderId="142" xfId="3" applyNumberFormat="1" applyFill="1" applyBorder="1" applyAlignment="1">
      <alignment horizontal="center" vertical="center" shrinkToFit="1"/>
    </xf>
    <xf numFmtId="176" fontId="2" fillId="3" borderId="156" xfId="3" applyNumberFormat="1" applyFill="1" applyBorder="1" applyAlignment="1">
      <alignment horizontal="center" vertical="center" shrinkToFit="1"/>
    </xf>
    <xf numFmtId="176" fontId="2" fillId="12" borderId="78" xfId="4" applyNumberFormat="1" applyFill="1" applyBorder="1" applyAlignment="1">
      <alignment horizontal="right" vertical="center" shrinkToFit="1"/>
    </xf>
    <xf numFmtId="176" fontId="2" fillId="12" borderId="130" xfId="4" applyNumberFormat="1" applyFill="1" applyBorder="1" applyAlignment="1">
      <alignment horizontal="right" vertical="center" shrinkToFit="1"/>
    </xf>
    <xf numFmtId="176" fontId="2" fillId="12" borderId="8" xfId="4" applyNumberFormat="1" applyFill="1" applyBorder="1" applyAlignment="1">
      <alignment horizontal="center" vertical="center" wrapText="1" shrinkToFit="1"/>
    </xf>
    <xf numFmtId="176" fontId="2" fillId="12" borderId="81" xfId="4" applyNumberFormat="1" applyFill="1" applyBorder="1" applyAlignment="1">
      <alignment horizontal="right" vertical="center" shrinkToFit="1"/>
    </xf>
    <xf numFmtId="176" fontId="2" fillId="12" borderId="115" xfId="4" applyNumberFormat="1" applyFill="1" applyBorder="1" applyAlignment="1">
      <alignment vertical="center" shrinkToFit="1"/>
    </xf>
    <xf numFmtId="176" fontId="2" fillId="12" borderId="128" xfId="4" applyNumberFormat="1" applyFill="1" applyBorder="1" applyAlignment="1">
      <alignment horizontal="right" vertical="center" shrinkToFit="1"/>
    </xf>
  </cellXfs>
  <cellStyles count="15">
    <cellStyle name="パーセント" xfId="2" builtinId="5"/>
    <cellStyle name="パーセント 2" xfId="9" xr:uid="{00000000-0005-0000-0000-000001000000}"/>
    <cellStyle name="パーセント 2 2" xfId="14" xr:uid="{542BA54C-6049-4265-A3FC-EDBDAE3DEDA6}"/>
    <cellStyle name="パーセント 3" xfId="12" xr:uid="{34126EA6-FEA3-422D-866F-E7B3ADCF3017}"/>
    <cellStyle name="桁区切り" xfId="1" builtinId="6"/>
    <cellStyle name="桁区切り 2" xfId="5" xr:uid="{00000000-0005-0000-0000-000003000000}"/>
    <cellStyle name="桁区切り 3" xfId="8" xr:uid="{00000000-0005-0000-0000-000004000000}"/>
    <cellStyle name="桁区切り 4" xfId="11" xr:uid="{00000000-0005-0000-0000-000005000000}"/>
    <cellStyle name="標準" xfId="0" builtinId="0"/>
    <cellStyle name="標準 2" xfId="7" xr:uid="{00000000-0005-0000-0000-000007000000}"/>
    <cellStyle name="標準 2 2" xfId="13" xr:uid="{07C2E826-27CB-42CE-BCAA-5D5D7E637F23}"/>
    <cellStyle name="標準 3" xfId="10" xr:uid="{00000000-0005-0000-0000-000008000000}"/>
    <cellStyle name="標準_1D" xfId="3" xr:uid="{00000000-0005-0000-0000-000009000000}"/>
    <cellStyle name="標準_4C" xfId="4" xr:uid="{00000000-0005-0000-0000-00000A000000}"/>
    <cellStyle name="標準_64" xfId="6" xr:uid="{00000000-0005-0000-0000-00000B000000}"/>
  </cellStyles>
  <dxfs count="6">
    <dxf>
      <fill>
        <patternFill>
          <bgColor rgb="FFFF7C80"/>
        </patternFill>
      </fill>
    </dxf>
    <dxf>
      <fill>
        <patternFill>
          <bgColor rgb="FFFF9999"/>
        </patternFill>
      </fill>
    </dxf>
    <dxf>
      <fill>
        <patternFill patternType="solid">
          <bgColor rgb="FFFF9999"/>
        </patternFill>
      </fill>
    </dxf>
    <dxf>
      <fill>
        <patternFill>
          <bgColor rgb="FFFF7C80"/>
        </patternFill>
      </fill>
    </dxf>
    <dxf>
      <fill>
        <patternFill>
          <bgColor rgb="FFFF9999"/>
        </patternFill>
      </fill>
    </dxf>
    <dxf>
      <fill>
        <patternFill>
          <bgColor rgb="FFFF9999"/>
        </patternFill>
      </fill>
    </dxf>
  </dxfs>
  <tableStyles count="0" defaultTableStyle="TableStyleMedium2" defaultPivotStyle="PivotStyleLight16"/>
  <colors>
    <mruColors>
      <color rgb="FFFFCC99"/>
      <color rgb="FFFFCCCC"/>
      <color rgb="FFFF7C80"/>
      <color rgb="FFFF9999"/>
      <color rgb="FFFFFFCC"/>
      <color rgb="FFFF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189769</xdr:colOff>
      <xdr:row>15</xdr:row>
      <xdr:rowOff>306551</xdr:rowOff>
    </xdr:from>
    <xdr:to>
      <xdr:col>21</xdr:col>
      <xdr:colOff>145976</xdr:colOff>
      <xdr:row>17</xdr:row>
      <xdr:rowOff>36493</xdr:rowOff>
    </xdr:to>
    <xdr:sp macro="" textlink="">
      <xdr:nvSpPr>
        <xdr:cNvPr id="2" name="矢印: 右 1">
          <a:extLst>
            <a:ext uri="{FF2B5EF4-FFF2-40B4-BE49-F238E27FC236}">
              <a16:creationId xmlns:a16="http://schemas.microsoft.com/office/drawing/2014/main" id="{940912A6-7A8C-459D-BBC3-707F94002058}"/>
            </a:ext>
          </a:extLst>
        </xdr:cNvPr>
        <xdr:cNvSpPr/>
      </xdr:nvSpPr>
      <xdr:spPr>
        <a:xfrm>
          <a:off x="4333144" y="6735926"/>
          <a:ext cx="642007" cy="58719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146665</xdr:colOff>
      <xdr:row>23</xdr:row>
      <xdr:rowOff>112316</xdr:rowOff>
    </xdr:from>
    <xdr:to>
      <xdr:col>21</xdr:col>
      <xdr:colOff>175859</xdr:colOff>
      <xdr:row>24</xdr:row>
      <xdr:rowOff>275553</xdr:rowOff>
    </xdr:to>
    <xdr:sp macro="" textlink="">
      <xdr:nvSpPr>
        <xdr:cNvPr id="3" name="矢印: 右 2">
          <a:extLst>
            <a:ext uri="{FF2B5EF4-FFF2-40B4-BE49-F238E27FC236}">
              <a16:creationId xmlns:a16="http://schemas.microsoft.com/office/drawing/2014/main" id="{DC0DCD01-44AA-46BA-BCAC-5D41D657E3FB}"/>
            </a:ext>
          </a:extLst>
        </xdr:cNvPr>
        <xdr:cNvSpPr/>
      </xdr:nvSpPr>
      <xdr:spPr>
        <a:xfrm>
          <a:off x="3375640" y="9970691"/>
          <a:ext cx="1629394" cy="5918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124080</xdr:colOff>
      <xdr:row>21</xdr:row>
      <xdr:rowOff>36495</xdr:rowOff>
    </xdr:from>
    <xdr:to>
      <xdr:col>34</xdr:col>
      <xdr:colOff>124080</xdr:colOff>
      <xdr:row>21</xdr:row>
      <xdr:rowOff>291954</xdr:rowOff>
    </xdr:to>
    <xdr:cxnSp macro="">
      <xdr:nvCxnSpPr>
        <xdr:cNvPr id="4" name="直線矢印コネクタ 3">
          <a:extLst>
            <a:ext uri="{FF2B5EF4-FFF2-40B4-BE49-F238E27FC236}">
              <a16:creationId xmlns:a16="http://schemas.microsoft.com/office/drawing/2014/main" id="{6E6372A6-2A2F-4D6B-BF9E-7968EFF90B60}"/>
            </a:ext>
          </a:extLst>
        </xdr:cNvPr>
        <xdr:cNvCxnSpPr/>
      </xdr:nvCxnSpPr>
      <xdr:spPr>
        <a:xfrm flipV="1">
          <a:off x="7925055" y="9037620"/>
          <a:ext cx="0" cy="2554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34\&#38306;&#36899;&#20250;&#31038;\&#20154;&#20107;\&#32102;&#19982;&#19968;&#35239;%20%2011&#24180;&#24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leasuresupport.sharepoint.com/&#20154;&#20107;/&#32102;&#19982;&#19968;&#35239;%20%2011&#24180;&#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４月"/>
      <sheetName val="５月"/>
      <sheetName val="６月"/>
      <sheetName val="７月"/>
      <sheetName val="８月"/>
      <sheetName val="９月"/>
      <sheetName val="上半期計"/>
      <sheetName val="１０月"/>
      <sheetName val="１１月"/>
      <sheetName val="１２月"/>
      <sheetName val="１月"/>
      <sheetName val="２月"/>
      <sheetName val="３月"/>
      <sheetName val="下半期計"/>
      <sheetName val="給与合計"/>
      <sheetName val="夏季賞与"/>
      <sheetName val="年末賞与"/>
      <sheetName val="賞与合計"/>
      <sheetName val="総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４月"/>
      <sheetName val="５月"/>
      <sheetName val="６月"/>
      <sheetName val="７月"/>
      <sheetName val="８月"/>
      <sheetName val="９月"/>
      <sheetName val="上半期計"/>
      <sheetName val="１０月"/>
      <sheetName val="１１月"/>
      <sheetName val="１２月"/>
      <sheetName val="１月"/>
      <sheetName val="２月"/>
      <sheetName val="３月"/>
      <sheetName val="下半期計"/>
      <sheetName val="給与合計"/>
      <sheetName val="夏季賞与"/>
      <sheetName val="年末賞与"/>
      <sheetName val="賞与合計"/>
      <sheetName val="総合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A1:IU74"/>
  <sheetViews>
    <sheetView view="pageBreakPreview" topLeftCell="A7" zoomScale="76" zoomScaleNormal="76" zoomScaleSheetLayoutView="76" workbookViewId="0">
      <selection activeCell="K2" sqref="K2"/>
    </sheetView>
  </sheetViews>
  <sheetFormatPr defaultRowHeight="23.85" customHeight="1" x14ac:dyDescent="0.45"/>
  <cols>
    <col min="1" max="1" width="21.8984375" style="5" bestFit="1" customWidth="1"/>
    <col min="2" max="4" width="9.09765625" style="4" customWidth="1"/>
    <col min="5" max="5" width="22.8984375" style="5" bestFit="1" customWidth="1"/>
    <col min="6" max="8" width="9.09765625" style="4" customWidth="1"/>
    <col min="9" max="9" width="2.3984375" style="2" customWidth="1"/>
    <col min="10" max="10" width="27.5" style="3" customWidth="1"/>
    <col min="11" max="12" width="9.09765625" style="2" customWidth="1"/>
    <col min="13" max="13" width="9.09765625" style="4" customWidth="1"/>
    <col min="14" max="14" width="2.3984375" style="2" customWidth="1"/>
    <col min="15" max="15" width="5" style="2" customWidth="1"/>
    <col min="16" max="16" width="15.09765625" style="2" customWidth="1"/>
    <col min="17" max="18" width="9.09765625" style="2" customWidth="1"/>
    <col min="19" max="19" width="9.09765625" style="4" customWidth="1"/>
    <col min="20" max="20" width="10.8984375" style="2" hidden="1" customWidth="1"/>
    <col min="21" max="21" width="18.3984375" style="1" hidden="1" customWidth="1"/>
    <col min="22" max="22" width="15.09765625" style="1" hidden="1" customWidth="1"/>
    <col min="23" max="31" width="15.09765625" style="1" customWidth="1"/>
    <col min="32" max="260" width="8.59765625" style="1"/>
    <col min="261" max="261" width="18" style="1" customWidth="1"/>
    <col min="262" max="262" width="10.8984375" style="1" customWidth="1"/>
    <col min="263" max="263" width="10.8984375" style="1" bestFit="1" customWidth="1"/>
    <col min="264" max="264" width="18" style="1" customWidth="1"/>
    <col min="265" max="266" width="10.8984375" style="1" customWidth="1"/>
    <col min="267" max="267" width="8.59765625" style="1"/>
    <col min="268" max="268" width="22.09765625" style="1" bestFit="1" customWidth="1"/>
    <col min="269" max="270" width="10.8984375" style="1" customWidth="1"/>
    <col min="271" max="271" width="8.09765625" style="1" customWidth="1"/>
    <col min="272" max="272" width="15.09765625" style="1" customWidth="1"/>
    <col min="273" max="274" width="10.8984375" style="1" customWidth="1"/>
    <col min="275" max="287" width="15.09765625" style="1" customWidth="1"/>
    <col min="288" max="516" width="8.59765625" style="1"/>
    <col min="517" max="517" width="18" style="1" customWidth="1"/>
    <col min="518" max="518" width="10.8984375" style="1" customWidth="1"/>
    <col min="519" max="519" width="10.8984375" style="1" bestFit="1" customWidth="1"/>
    <col min="520" max="520" width="18" style="1" customWidth="1"/>
    <col min="521" max="522" width="10.8984375" style="1" customWidth="1"/>
    <col min="523" max="523" width="8.59765625" style="1"/>
    <col min="524" max="524" width="22.09765625" style="1" bestFit="1" customWidth="1"/>
    <col min="525" max="526" width="10.8984375" style="1" customWidth="1"/>
    <col min="527" max="527" width="8.09765625" style="1" customWidth="1"/>
    <col min="528" max="528" width="15.09765625" style="1" customWidth="1"/>
    <col min="529" max="530" width="10.8984375" style="1" customWidth="1"/>
    <col min="531" max="543" width="15.09765625" style="1" customWidth="1"/>
    <col min="544" max="772" width="8.59765625" style="1"/>
    <col min="773" max="773" width="18" style="1" customWidth="1"/>
    <col min="774" max="774" width="10.8984375" style="1" customWidth="1"/>
    <col min="775" max="775" width="10.8984375" style="1" bestFit="1" customWidth="1"/>
    <col min="776" max="776" width="18" style="1" customWidth="1"/>
    <col min="777" max="778" width="10.8984375" style="1" customWidth="1"/>
    <col min="779" max="779" width="8.59765625" style="1"/>
    <col min="780" max="780" width="22.09765625" style="1" bestFit="1" customWidth="1"/>
    <col min="781" max="782" width="10.8984375" style="1" customWidth="1"/>
    <col min="783" max="783" width="8.09765625" style="1" customWidth="1"/>
    <col min="784" max="784" width="15.09765625" style="1" customWidth="1"/>
    <col min="785" max="786" width="10.8984375" style="1" customWidth="1"/>
    <col min="787" max="799" width="15.09765625" style="1" customWidth="1"/>
    <col min="800" max="1028" width="8.59765625" style="1"/>
    <col min="1029" max="1029" width="18" style="1" customWidth="1"/>
    <col min="1030" max="1030" width="10.8984375" style="1" customWidth="1"/>
    <col min="1031" max="1031" width="10.8984375" style="1" bestFit="1" customWidth="1"/>
    <col min="1032" max="1032" width="18" style="1" customWidth="1"/>
    <col min="1033" max="1034" width="10.8984375" style="1" customWidth="1"/>
    <col min="1035" max="1035" width="8.59765625" style="1"/>
    <col min="1036" max="1036" width="22.09765625" style="1" bestFit="1" customWidth="1"/>
    <col min="1037" max="1038" width="10.8984375" style="1" customWidth="1"/>
    <col min="1039" max="1039" width="8.09765625" style="1" customWidth="1"/>
    <col min="1040" max="1040" width="15.09765625" style="1" customWidth="1"/>
    <col min="1041" max="1042" width="10.8984375" style="1" customWidth="1"/>
    <col min="1043" max="1055" width="15.09765625" style="1" customWidth="1"/>
    <col min="1056" max="1284" width="8.59765625" style="1"/>
    <col min="1285" max="1285" width="18" style="1" customWidth="1"/>
    <col min="1286" max="1286" width="10.8984375" style="1" customWidth="1"/>
    <col min="1287" max="1287" width="10.8984375" style="1" bestFit="1" customWidth="1"/>
    <col min="1288" max="1288" width="18" style="1" customWidth="1"/>
    <col min="1289" max="1290" width="10.8984375" style="1" customWidth="1"/>
    <col min="1291" max="1291" width="8.59765625" style="1"/>
    <col min="1292" max="1292" width="22.09765625" style="1" bestFit="1" customWidth="1"/>
    <col min="1293" max="1294" width="10.8984375" style="1" customWidth="1"/>
    <col min="1295" max="1295" width="8.09765625" style="1" customWidth="1"/>
    <col min="1296" max="1296" width="15.09765625" style="1" customWidth="1"/>
    <col min="1297" max="1298" width="10.8984375" style="1" customWidth="1"/>
    <col min="1299" max="1311" width="15.09765625" style="1" customWidth="1"/>
    <col min="1312" max="1540" width="8.59765625" style="1"/>
    <col min="1541" max="1541" width="18" style="1" customWidth="1"/>
    <col min="1542" max="1542" width="10.8984375" style="1" customWidth="1"/>
    <col min="1543" max="1543" width="10.8984375" style="1" bestFit="1" customWidth="1"/>
    <col min="1544" max="1544" width="18" style="1" customWidth="1"/>
    <col min="1545" max="1546" width="10.8984375" style="1" customWidth="1"/>
    <col min="1547" max="1547" width="8.59765625" style="1"/>
    <col min="1548" max="1548" width="22.09765625" style="1" bestFit="1" customWidth="1"/>
    <col min="1549" max="1550" width="10.8984375" style="1" customWidth="1"/>
    <col min="1551" max="1551" width="8.09765625" style="1" customWidth="1"/>
    <col min="1552" max="1552" width="15.09765625" style="1" customWidth="1"/>
    <col min="1553" max="1554" width="10.8984375" style="1" customWidth="1"/>
    <col min="1555" max="1567" width="15.09765625" style="1" customWidth="1"/>
    <col min="1568" max="1796" width="8.59765625" style="1"/>
    <col min="1797" max="1797" width="18" style="1" customWidth="1"/>
    <col min="1798" max="1798" width="10.8984375" style="1" customWidth="1"/>
    <col min="1799" max="1799" width="10.8984375" style="1" bestFit="1" customWidth="1"/>
    <col min="1800" max="1800" width="18" style="1" customWidth="1"/>
    <col min="1801" max="1802" width="10.8984375" style="1" customWidth="1"/>
    <col min="1803" max="1803" width="8.59765625" style="1"/>
    <col min="1804" max="1804" width="22.09765625" style="1" bestFit="1" customWidth="1"/>
    <col min="1805" max="1806" width="10.8984375" style="1" customWidth="1"/>
    <col min="1807" max="1807" width="8.09765625" style="1" customWidth="1"/>
    <col min="1808" max="1808" width="15.09765625" style="1" customWidth="1"/>
    <col min="1809" max="1810" width="10.8984375" style="1" customWidth="1"/>
    <col min="1811" max="1823" width="15.09765625" style="1" customWidth="1"/>
    <col min="1824" max="2052" width="8.59765625" style="1"/>
    <col min="2053" max="2053" width="18" style="1" customWidth="1"/>
    <col min="2054" max="2054" width="10.8984375" style="1" customWidth="1"/>
    <col min="2055" max="2055" width="10.8984375" style="1" bestFit="1" customWidth="1"/>
    <col min="2056" max="2056" width="18" style="1" customWidth="1"/>
    <col min="2057" max="2058" width="10.8984375" style="1" customWidth="1"/>
    <col min="2059" max="2059" width="8.59765625" style="1"/>
    <col min="2060" max="2060" width="22.09765625" style="1" bestFit="1" customWidth="1"/>
    <col min="2061" max="2062" width="10.8984375" style="1" customWidth="1"/>
    <col min="2063" max="2063" width="8.09765625" style="1" customWidth="1"/>
    <col min="2064" max="2064" width="15.09765625" style="1" customWidth="1"/>
    <col min="2065" max="2066" width="10.8984375" style="1" customWidth="1"/>
    <col min="2067" max="2079" width="15.09765625" style="1" customWidth="1"/>
    <col min="2080" max="2308" width="8.59765625" style="1"/>
    <col min="2309" max="2309" width="18" style="1" customWidth="1"/>
    <col min="2310" max="2310" width="10.8984375" style="1" customWidth="1"/>
    <col min="2311" max="2311" width="10.8984375" style="1" bestFit="1" customWidth="1"/>
    <col min="2312" max="2312" width="18" style="1" customWidth="1"/>
    <col min="2313" max="2314" width="10.8984375" style="1" customWidth="1"/>
    <col min="2315" max="2315" width="8.59765625" style="1"/>
    <col min="2316" max="2316" width="22.09765625" style="1" bestFit="1" customWidth="1"/>
    <col min="2317" max="2318" width="10.8984375" style="1" customWidth="1"/>
    <col min="2319" max="2319" width="8.09765625" style="1" customWidth="1"/>
    <col min="2320" max="2320" width="15.09765625" style="1" customWidth="1"/>
    <col min="2321" max="2322" width="10.8984375" style="1" customWidth="1"/>
    <col min="2323" max="2335" width="15.09765625" style="1" customWidth="1"/>
    <col min="2336" max="2564" width="8.59765625" style="1"/>
    <col min="2565" max="2565" width="18" style="1" customWidth="1"/>
    <col min="2566" max="2566" width="10.8984375" style="1" customWidth="1"/>
    <col min="2567" max="2567" width="10.8984375" style="1" bestFit="1" customWidth="1"/>
    <col min="2568" max="2568" width="18" style="1" customWidth="1"/>
    <col min="2569" max="2570" width="10.8984375" style="1" customWidth="1"/>
    <col min="2571" max="2571" width="8.59765625" style="1"/>
    <col min="2572" max="2572" width="22.09765625" style="1" bestFit="1" customWidth="1"/>
    <col min="2573" max="2574" width="10.8984375" style="1" customWidth="1"/>
    <col min="2575" max="2575" width="8.09765625" style="1" customWidth="1"/>
    <col min="2576" max="2576" width="15.09765625" style="1" customWidth="1"/>
    <col min="2577" max="2578" width="10.8984375" style="1" customWidth="1"/>
    <col min="2579" max="2591" width="15.09765625" style="1" customWidth="1"/>
    <col min="2592" max="2820" width="8.59765625" style="1"/>
    <col min="2821" max="2821" width="18" style="1" customWidth="1"/>
    <col min="2822" max="2822" width="10.8984375" style="1" customWidth="1"/>
    <col min="2823" max="2823" width="10.8984375" style="1" bestFit="1" customWidth="1"/>
    <col min="2824" max="2824" width="18" style="1" customWidth="1"/>
    <col min="2825" max="2826" width="10.8984375" style="1" customWidth="1"/>
    <col min="2827" max="2827" width="8.59765625" style="1"/>
    <col min="2828" max="2828" width="22.09765625" style="1" bestFit="1" customWidth="1"/>
    <col min="2829" max="2830" width="10.8984375" style="1" customWidth="1"/>
    <col min="2831" max="2831" width="8.09765625" style="1" customWidth="1"/>
    <col min="2832" max="2832" width="15.09765625" style="1" customWidth="1"/>
    <col min="2833" max="2834" width="10.8984375" style="1" customWidth="1"/>
    <col min="2835" max="2847" width="15.09765625" style="1" customWidth="1"/>
    <col min="2848" max="3076" width="8.59765625" style="1"/>
    <col min="3077" max="3077" width="18" style="1" customWidth="1"/>
    <col min="3078" max="3078" width="10.8984375" style="1" customWidth="1"/>
    <col min="3079" max="3079" width="10.8984375" style="1" bestFit="1" customWidth="1"/>
    <col min="3080" max="3080" width="18" style="1" customWidth="1"/>
    <col min="3081" max="3082" width="10.8984375" style="1" customWidth="1"/>
    <col min="3083" max="3083" width="8.59765625" style="1"/>
    <col min="3084" max="3084" width="22.09765625" style="1" bestFit="1" customWidth="1"/>
    <col min="3085" max="3086" width="10.8984375" style="1" customWidth="1"/>
    <col min="3087" max="3087" width="8.09765625" style="1" customWidth="1"/>
    <col min="3088" max="3088" width="15.09765625" style="1" customWidth="1"/>
    <col min="3089" max="3090" width="10.8984375" style="1" customWidth="1"/>
    <col min="3091" max="3103" width="15.09765625" style="1" customWidth="1"/>
    <col min="3104" max="3332" width="8.59765625" style="1"/>
    <col min="3333" max="3333" width="18" style="1" customWidth="1"/>
    <col min="3334" max="3334" width="10.8984375" style="1" customWidth="1"/>
    <col min="3335" max="3335" width="10.8984375" style="1" bestFit="1" customWidth="1"/>
    <col min="3336" max="3336" width="18" style="1" customWidth="1"/>
    <col min="3337" max="3338" width="10.8984375" style="1" customWidth="1"/>
    <col min="3339" max="3339" width="8.59765625" style="1"/>
    <col min="3340" max="3340" width="22.09765625" style="1" bestFit="1" customWidth="1"/>
    <col min="3341" max="3342" width="10.8984375" style="1" customWidth="1"/>
    <col min="3343" max="3343" width="8.09765625" style="1" customWidth="1"/>
    <col min="3344" max="3344" width="15.09765625" style="1" customWidth="1"/>
    <col min="3345" max="3346" width="10.8984375" style="1" customWidth="1"/>
    <col min="3347" max="3359" width="15.09765625" style="1" customWidth="1"/>
    <col min="3360" max="3588" width="8.59765625" style="1"/>
    <col min="3589" max="3589" width="18" style="1" customWidth="1"/>
    <col min="3590" max="3590" width="10.8984375" style="1" customWidth="1"/>
    <col min="3591" max="3591" width="10.8984375" style="1" bestFit="1" customWidth="1"/>
    <col min="3592" max="3592" width="18" style="1" customWidth="1"/>
    <col min="3593" max="3594" width="10.8984375" style="1" customWidth="1"/>
    <col min="3595" max="3595" width="8.59765625" style="1"/>
    <col min="3596" max="3596" width="22.09765625" style="1" bestFit="1" customWidth="1"/>
    <col min="3597" max="3598" width="10.8984375" style="1" customWidth="1"/>
    <col min="3599" max="3599" width="8.09765625" style="1" customWidth="1"/>
    <col min="3600" max="3600" width="15.09765625" style="1" customWidth="1"/>
    <col min="3601" max="3602" width="10.8984375" style="1" customWidth="1"/>
    <col min="3603" max="3615" width="15.09765625" style="1" customWidth="1"/>
    <col min="3616" max="3844" width="8.59765625" style="1"/>
    <col min="3845" max="3845" width="18" style="1" customWidth="1"/>
    <col min="3846" max="3846" width="10.8984375" style="1" customWidth="1"/>
    <col min="3847" max="3847" width="10.8984375" style="1" bestFit="1" customWidth="1"/>
    <col min="3848" max="3848" width="18" style="1" customWidth="1"/>
    <col min="3849" max="3850" width="10.8984375" style="1" customWidth="1"/>
    <col min="3851" max="3851" width="8.59765625" style="1"/>
    <col min="3852" max="3852" width="22.09765625" style="1" bestFit="1" customWidth="1"/>
    <col min="3853" max="3854" width="10.8984375" style="1" customWidth="1"/>
    <col min="3855" max="3855" width="8.09765625" style="1" customWidth="1"/>
    <col min="3856" max="3856" width="15.09765625" style="1" customWidth="1"/>
    <col min="3857" max="3858" width="10.8984375" style="1" customWidth="1"/>
    <col min="3859" max="3871" width="15.09765625" style="1" customWidth="1"/>
    <col min="3872" max="4100" width="8.59765625" style="1"/>
    <col min="4101" max="4101" width="18" style="1" customWidth="1"/>
    <col min="4102" max="4102" width="10.8984375" style="1" customWidth="1"/>
    <col min="4103" max="4103" width="10.8984375" style="1" bestFit="1" customWidth="1"/>
    <col min="4104" max="4104" width="18" style="1" customWidth="1"/>
    <col min="4105" max="4106" width="10.8984375" style="1" customWidth="1"/>
    <col min="4107" max="4107" width="8.59765625" style="1"/>
    <col min="4108" max="4108" width="22.09765625" style="1" bestFit="1" customWidth="1"/>
    <col min="4109" max="4110" width="10.8984375" style="1" customWidth="1"/>
    <col min="4111" max="4111" width="8.09765625" style="1" customWidth="1"/>
    <col min="4112" max="4112" width="15.09765625" style="1" customWidth="1"/>
    <col min="4113" max="4114" width="10.8984375" style="1" customWidth="1"/>
    <col min="4115" max="4127" width="15.09765625" style="1" customWidth="1"/>
    <col min="4128" max="4356" width="8.59765625" style="1"/>
    <col min="4357" max="4357" width="18" style="1" customWidth="1"/>
    <col min="4358" max="4358" width="10.8984375" style="1" customWidth="1"/>
    <col min="4359" max="4359" width="10.8984375" style="1" bestFit="1" customWidth="1"/>
    <col min="4360" max="4360" width="18" style="1" customWidth="1"/>
    <col min="4361" max="4362" width="10.8984375" style="1" customWidth="1"/>
    <col min="4363" max="4363" width="8.59765625" style="1"/>
    <col min="4364" max="4364" width="22.09765625" style="1" bestFit="1" customWidth="1"/>
    <col min="4365" max="4366" width="10.8984375" style="1" customWidth="1"/>
    <col min="4367" max="4367" width="8.09765625" style="1" customWidth="1"/>
    <col min="4368" max="4368" width="15.09765625" style="1" customWidth="1"/>
    <col min="4369" max="4370" width="10.8984375" style="1" customWidth="1"/>
    <col min="4371" max="4383" width="15.09765625" style="1" customWidth="1"/>
    <col min="4384" max="4612" width="8.59765625" style="1"/>
    <col min="4613" max="4613" width="18" style="1" customWidth="1"/>
    <col min="4614" max="4614" width="10.8984375" style="1" customWidth="1"/>
    <col min="4615" max="4615" width="10.8984375" style="1" bestFit="1" customWidth="1"/>
    <col min="4616" max="4616" width="18" style="1" customWidth="1"/>
    <col min="4617" max="4618" width="10.8984375" style="1" customWidth="1"/>
    <col min="4619" max="4619" width="8.59765625" style="1"/>
    <col min="4620" max="4620" width="22.09765625" style="1" bestFit="1" customWidth="1"/>
    <col min="4621" max="4622" width="10.8984375" style="1" customWidth="1"/>
    <col min="4623" max="4623" width="8.09765625" style="1" customWidth="1"/>
    <col min="4624" max="4624" width="15.09765625" style="1" customWidth="1"/>
    <col min="4625" max="4626" width="10.8984375" style="1" customWidth="1"/>
    <col min="4627" max="4639" width="15.09765625" style="1" customWidth="1"/>
    <col min="4640" max="4868" width="8.59765625" style="1"/>
    <col min="4869" max="4869" width="18" style="1" customWidth="1"/>
    <col min="4870" max="4870" width="10.8984375" style="1" customWidth="1"/>
    <col min="4871" max="4871" width="10.8984375" style="1" bestFit="1" customWidth="1"/>
    <col min="4872" max="4872" width="18" style="1" customWidth="1"/>
    <col min="4873" max="4874" width="10.8984375" style="1" customWidth="1"/>
    <col min="4875" max="4875" width="8.59765625" style="1"/>
    <col min="4876" max="4876" width="22.09765625" style="1" bestFit="1" customWidth="1"/>
    <col min="4877" max="4878" width="10.8984375" style="1" customWidth="1"/>
    <col min="4879" max="4879" width="8.09765625" style="1" customWidth="1"/>
    <col min="4880" max="4880" width="15.09765625" style="1" customWidth="1"/>
    <col min="4881" max="4882" width="10.8984375" style="1" customWidth="1"/>
    <col min="4883" max="4895" width="15.09765625" style="1" customWidth="1"/>
    <col min="4896" max="5124" width="8.59765625" style="1"/>
    <col min="5125" max="5125" width="18" style="1" customWidth="1"/>
    <col min="5126" max="5126" width="10.8984375" style="1" customWidth="1"/>
    <col min="5127" max="5127" width="10.8984375" style="1" bestFit="1" customWidth="1"/>
    <col min="5128" max="5128" width="18" style="1" customWidth="1"/>
    <col min="5129" max="5130" width="10.8984375" style="1" customWidth="1"/>
    <col min="5131" max="5131" width="8.59765625" style="1"/>
    <col min="5132" max="5132" width="22.09765625" style="1" bestFit="1" customWidth="1"/>
    <col min="5133" max="5134" width="10.8984375" style="1" customWidth="1"/>
    <col min="5135" max="5135" width="8.09765625" style="1" customWidth="1"/>
    <col min="5136" max="5136" width="15.09765625" style="1" customWidth="1"/>
    <col min="5137" max="5138" width="10.8984375" style="1" customWidth="1"/>
    <col min="5139" max="5151" width="15.09765625" style="1" customWidth="1"/>
    <col min="5152" max="5380" width="8.59765625" style="1"/>
    <col min="5381" max="5381" width="18" style="1" customWidth="1"/>
    <col min="5382" max="5382" width="10.8984375" style="1" customWidth="1"/>
    <col min="5383" max="5383" width="10.8984375" style="1" bestFit="1" customWidth="1"/>
    <col min="5384" max="5384" width="18" style="1" customWidth="1"/>
    <col min="5385" max="5386" width="10.8984375" style="1" customWidth="1"/>
    <col min="5387" max="5387" width="8.59765625" style="1"/>
    <col min="5388" max="5388" width="22.09765625" style="1" bestFit="1" customWidth="1"/>
    <col min="5389" max="5390" width="10.8984375" style="1" customWidth="1"/>
    <col min="5391" max="5391" width="8.09765625" style="1" customWidth="1"/>
    <col min="5392" max="5392" width="15.09765625" style="1" customWidth="1"/>
    <col min="5393" max="5394" width="10.8984375" style="1" customWidth="1"/>
    <col min="5395" max="5407" width="15.09765625" style="1" customWidth="1"/>
    <col min="5408" max="5636" width="8.59765625" style="1"/>
    <col min="5637" max="5637" width="18" style="1" customWidth="1"/>
    <col min="5638" max="5638" width="10.8984375" style="1" customWidth="1"/>
    <col min="5639" max="5639" width="10.8984375" style="1" bestFit="1" customWidth="1"/>
    <col min="5640" max="5640" width="18" style="1" customWidth="1"/>
    <col min="5641" max="5642" width="10.8984375" style="1" customWidth="1"/>
    <col min="5643" max="5643" width="8.59765625" style="1"/>
    <col min="5644" max="5644" width="22.09765625" style="1" bestFit="1" customWidth="1"/>
    <col min="5645" max="5646" width="10.8984375" style="1" customWidth="1"/>
    <col min="5647" max="5647" width="8.09765625" style="1" customWidth="1"/>
    <col min="5648" max="5648" width="15.09765625" style="1" customWidth="1"/>
    <col min="5649" max="5650" width="10.8984375" style="1" customWidth="1"/>
    <col min="5651" max="5663" width="15.09765625" style="1" customWidth="1"/>
    <col min="5664" max="5892" width="8.59765625" style="1"/>
    <col min="5893" max="5893" width="18" style="1" customWidth="1"/>
    <col min="5894" max="5894" width="10.8984375" style="1" customWidth="1"/>
    <col min="5895" max="5895" width="10.8984375" style="1" bestFit="1" customWidth="1"/>
    <col min="5896" max="5896" width="18" style="1" customWidth="1"/>
    <col min="5897" max="5898" width="10.8984375" style="1" customWidth="1"/>
    <col min="5899" max="5899" width="8.59765625" style="1"/>
    <col min="5900" max="5900" width="22.09765625" style="1" bestFit="1" customWidth="1"/>
    <col min="5901" max="5902" width="10.8984375" style="1" customWidth="1"/>
    <col min="5903" max="5903" width="8.09765625" style="1" customWidth="1"/>
    <col min="5904" max="5904" width="15.09765625" style="1" customWidth="1"/>
    <col min="5905" max="5906" width="10.8984375" style="1" customWidth="1"/>
    <col min="5907" max="5919" width="15.09765625" style="1" customWidth="1"/>
    <col min="5920" max="6148" width="8.59765625" style="1"/>
    <col min="6149" max="6149" width="18" style="1" customWidth="1"/>
    <col min="6150" max="6150" width="10.8984375" style="1" customWidth="1"/>
    <col min="6151" max="6151" width="10.8984375" style="1" bestFit="1" customWidth="1"/>
    <col min="6152" max="6152" width="18" style="1" customWidth="1"/>
    <col min="6153" max="6154" width="10.8984375" style="1" customWidth="1"/>
    <col min="6155" max="6155" width="8.59765625" style="1"/>
    <col min="6156" max="6156" width="22.09765625" style="1" bestFit="1" customWidth="1"/>
    <col min="6157" max="6158" width="10.8984375" style="1" customWidth="1"/>
    <col min="6159" max="6159" width="8.09765625" style="1" customWidth="1"/>
    <col min="6160" max="6160" width="15.09765625" style="1" customWidth="1"/>
    <col min="6161" max="6162" width="10.8984375" style="1" customWidth="1"/>
    <col min="6163" max="6175" width="15.09765625" style="1" customWidth="1"/>
    <col min="6176" max="6404" width="8.59765625" style="1"/>
    <col min="6405" max="6405" width="18" style="1" customWidth="1"/>
    <col min="6406" max="6406" width="10.8984375" style="1" customWidth="1"/>
    <col min="6407" max="6407" width="10.8984375" style="1" bestFit="1" customWidth="1"/>
    <col min="6408" max="6408" width="18" style="1" customWidth="1"/>
    <col min="6409" max="6410" width="10.8984375" style="1" customWidth="1"/>
    <col min="6411" max="6411" width="8.59765625" style="1"/>
    <col min="6412" max="6412" width="22.09765625" style="1" bestFit="1" customWidth="1"/>
    <col min="6413" max="6414" width="10.8984375" style="1" customWidth="1"/>
    <col min="6415" max="6415" width="8.09765625" style="1" customWidth="1"/>
    <col min="6416" max="6416" width="15.09765625" style="1" customWidth="1"/>
    <col min="6417" max="6418" width="10.8984375" style="1" customWidth="1"/>
    <col min="6419" max="6431" width="15.09765625" style="1" customWidth="1"/>
    <col min="6432" max="6660" width="8.59765625" style="1"/>
    <col min="6661" max="6661" width="18" style="1" customWidth="1"/>
    <col min="6662" max="6662" width="10.8984375" style="1" customWidth="1"/>
    <col min="6663" max="6663" width="10.8984375" style="1" bestFit="1" customWidth="1"/>
    <col min="6664" max="6664" width="18" style="1" customWidth="1"/>
    <col min="6665" max="6666" width="10.8984375" style="1" customWidth="1"/>
    <col min="6667" max="6667" width="8.59765625" style="1"/>
    <col min="6668" max="6668" width="22.09765625" style="1" bestFit="1" customWidth="1"/>
    <col min="6669" max="6670" width="10.8984375" style="1" customWidth="1"/>
    <col min="6671" max="6671" width="8.09765625" style="1" customWidth="1"/>
    <col min="6672" max="6672" width="15.09765625" style="1" customWidth="1"/>
    <col min="6673" max="6674" width="10.8984375" style="1" customWidth="1"/>
    <col min="6675" max="6687" width="15.09765625" style="1" customWidth="1"/>
    <col min="6688" max="6916" width="8.59765625" style="1"/>
    <col min="6917" max="6917" width="18" style="1" customWidth="1"/>
    <col min="6918" max="6918" width="10.8984375" style="1" customWidth="1"/>
    <col min="6919" max="6919" width="10.8984375" style="1" bestFit="1" customWidth="1"/>
    <col min="6920" max="6920" width="18" style="1" customWidth="1"/>
    <col min="6921" max="6922" width="10.8984375" style="1" customWidth="1"/>
    <col min="6923" max="6923" width="8.59765625" style="1"/>
    <col min="6924" max="6924" width="22.09765625" style="1" bestFit="1" customWidth="1"/>
    <col min="6925" max="6926" width="10.8984375" style="1" customWidth="1"/>
    <col min="6927" max="6927" width="8.09765625" style="1" customWidth="1"/>
    <col min="6928" max="6928" width="15.09765625" style="1" customWidth="1"/>
    <col min="6929" max="6930" width="10.8984375" style="1" customWidth="1"/>
    <col min="6931" max="6943" width="15.09765625" style="1" customWidth="1"/>
    <col min="6944" max="7172" width="8.59765625" style="1"/>
    <col min="7173" max="7173" width="18" style="1" customWidth="1"/>
    <col min="7174" max="7174" width="10.8984375" style="1" customWidth="1"/>
    <col min="7175" max="7175" width="10.8984375" style="1" bestFit="1" customWidth="1"/>
    <col min="7176" max="7176" width="18" style="1" customWidth="1"/>
    <col min="7177" max="7178" width="10.8984375" style="1" customWidth="1"/>
    <col min="7179" max="7179" width="8.59765625" style="1"/>
    <col min="7180" max="7180" width="22.09765625" style="1" bestFit="1" customWidth="1"/>
    <col min="7181" max="7182" width="10.8984375" style="1" customWidth="1"/>
    <col min="7183" max="7183" width="8.09765625" style="1" customWidth="1"/>
    <col min="7184" max="7184" width="15.09765625" style="1" customWidth="1"/>
    <col min="7185" max="7186" width="10.8984375" style="1" customWidth="1"/>
    <col min="7187" max="7199" width="15.09765625" style="1" customWidth="1"/>
    <col min="7200" max="7428" width="8.59765625" style="1"/>
    <col min="7429" max="7429" width="18" style="1" customWidth="1"/>
    <col min="7430" max="7430" width="10.8984375" style="1" customWidth="1"/>
    <col min="7431" max="7431" width="10.8984375" style="1" bestFit="1" customWidth="1"/>
    <col min="7432" max="7432" width="18" style="1" customWidth="1"/>
    <col min="7433" max="7434" width="10.8984375" style="1" customWidth="1"/>
    <col min="7435" max="7435" width="8.59765625" style="1"/>
    <col min="7436" max="7436" width="22.09765625" style="1" bestFit="1" customWidth="1"/>
    <col min="7437" max="7438" width="10.8984375" style="1" customWidth="1"/>
    <col min="7439" max="7439" width="8.09765625" style="1" customWidth="1"/>
    <col min="7440" max="7440" width="15.09765625" style="1" customWidth="1"/>
    <col min="7441" max="7442" width="10.8984375" style="1" customWidth="1"/>
    <col min="7443" max="7455" width="15.09765625" style="1" customWidth="1"/>
    <col min="7456" max="7684" width="8.59765625" style="1"/>
    <col min="7685" max="7685" width="18" style="1" customWidth="1"/>
    <col min="7686" max="7686" width="10.8984375" style="1" customWidth="1"/>
    <col min="7687" max="7687" width="10.8984375" style="1" bestFit="1" customWidth="1"/>
    <col min="7688" max="7688" width="18" style="1" customWidth="1"/>
    <col min="7689" max="7690" width="10.8984375" style="1" customWidth="1"/>
    <col min="7691" max="7691" width="8.59765625" style="1"/>
    <col min="7692" max="7692" width="22.09765625" style="1" bestFit="1" customWidth="1"/>
    <col min="7693" max="7694" width="10.8984375" style="1" customWidth="1"/>
    <col min="7695" max="7695" width="8.09765625" style="1" customWidth="1"/>
    <col min="7696" max="7696" width="15.09765625" style="1" customWidth="1"/>
    <col min="7697" max="7698" width="10.8984375" style="1" customWidth="1"/>
    <col min="7699" max="7711" width="15.09765625" style="1" customWidth="1"/>
    <col min="7712" max="7940" width="8.59765625" style="1"/>
    <col min="7941" max="7941" width="18" style="1" customWidth="1"/>
    <col min="7942" max="7942" width="10.8984375" style="1" customWidth="1"/>
    <col min="7943" max="7943" width="10.8984375" style="1" bestFit="1" customWidth="1"/>
    <col min="7944" max="7944" width="18" style="1" customWidth="1"/>
    <col min="7945" max="7946" width="10.8984375" style="1" customWidth="1"/>
    <col min="7947" max="7947" width="8.59765625" style="1"/>
    <col min="7948" max="7948" width="22.09765625" style="1" bestFit="1" customWidth="1"/>
    <col min="7949" max="7950" width="10.8984375" style="1" customWidth="1"/>
    <col min="7951" max="7951" width="8.09765625" style="1" customWidth="1"/>
    <col min="7952" max="7952" width="15.09765625" style="1" customWidth="1"/>
    <col min="7953" max="7954" width="10.8984375" style="1" customWidth="1"/>
    <col min="7955" max="7967" width="15.09765625" style="1" customWidth="1"/>
    <col min="7968" max="8196" width="8.59765625" style="1"/>
    <col min="8197" max="8197" width="18" style="1" customWidth="1"/>
    <col min="8198" max="8198" width="10.8984375" style="1" customWidth="1"/>
    <col min="8199" max="8199" width="10.8984375" style="1" bestFit="1" customWidth="1"/>
    <col min="8200" max="8200" width="18" style="1" customWidth="1"/>
    <col min="8201" max="8202" width="10.8984375" style="1" customWidth="1"/>
    <col min="8203" max="8203" width="8.59765625" style="1"/>
    <col min="8204" max="8204" width="22.09765625" style="1" bestFit="1" customWidth="1"/>
    <col min="8205" max="8206" width="10.8984375" style="1" customWidth="1"/>
    <col min="8207" max="8207" width="8.09765625" style="1" customWidth="1"/>
    <col min="8208" max="8208" width="15.09765625" style="1" customWidth="1"/>
    <col min="8209" max="8210" width="10.8984375" style="1" customWidth="1"/>
    <col min="8211" max="8223" width="15.09765625" style="1" customWidth="1"/>
    <col min="8224" max="8452" width="8.59765625" style="1"/>
    <col min="8453" max="8453" width="18" style="1" customWidth="1"/>
    <col min="8454" max="8454" width="10.8984375" style="1" customWidth="1"/>
    <col min="8455" max="8455" width="10.8984375" style="1" bestFit="1" customWidth="1"/>
    <col min="8456" max="8456" width="18" style="1" customWidth="1"/>
    <col min="8457" max="8458" width="10.8984375" style="1" customWidth="1"/>
    <col min="8459" max="8459" width="8.59765625" style="1"/>
    <col min="8460" max="8460" width="22.09765625" style="1" bestFit="1" customWidth="1"/>
    <col min="8461" max="8462" width="10.8984375" style="1" customWidth="1"/>
    <col min="8463" max="8463" width="8.09765625" style="1" customWidth="1"/>
    <col min="8464" max="8464" width="15.09765625" style="1" customWidth="1"/>
    <col min="8465" max="8466" width="10.8984375" style="1" customWidth="1"/>
    <col min="8467" max="8479" width="15.09765625" style="1" customWidth="1"/>
    <col min="8480" max="8708" width="8.59765625" style="1"/>
    <col min="8709" max="8709" width="18" style="1" customWidth="1"/>
    <col min="8710" max="8710" width="10.8984375" style="1" customWidth="1"/>
    <col min="8711" max="8711" width="10.8984375" style="1" bestFit="1" customWidth="1"/>
    <col min="8712" max="8712" width="18" style="1" customWidth="1"/>
    <col min="8713" max="8714" width="10.8984375" style="1" customWidth="1"/>
    <col min="8715" max="8715" width="8.59765625" style="1"/>
    <col min="8716" max="8716" width="22.09765625" style="1" bestFit="1" customWidth="1"/>
    <col min="8717" max="8718" width="10.8984375" style="1" customWidth="1"/>
    <col min="8719" max="8719" width="8.09765625" style="1" customWidth="1"/>
    <col min="8720" max="8720" width="15.09765625" style="1" customWidth="1"/>
    <col min="8721" max="8722" width="10.8984375" style="1" customWidth="1"/>
    <col min="8723" max="8735" width="15.09765625" style="1" customWidth="1"/>
    <col min="8736" max="8964" width="8.59765625" style="1"/>
    <col min="8965" max="8965" width="18" style="1" customWidth="1"/>
    <col min="8966" max="8966" width="10.8984375" style="1" customWidth="1"/>
    <col min="8967" max="8967" width="10.8984375" style="1" bestFit="1" customWidth="1"/>
    <col min="8968" max="8968" width="18" style="1" customWidth="1"/>
    <col min="8969" max="8970" width="10.8984375" style="1" customWidth="1"/>
    <col min="8971" max="8971" width="8.59765625" style="1"/>
    <col min="8972" max="8972" width="22.09765625" style="1" bestFit="1" customWidth="1"/>
    <col min="8973" max="8974" width="10.8984375" style="1" customWidth="1"/>
    <col min="8975" max="8975" width="8.09765625" style="1" customWidth="1"/>
    <col min="8976" max="8976" width="15.09765625" style="1" customWidth="1"/>
    <col min="8977" max="8978" width="10.8984375" style="1" customWidth="1"/>
    <col min="8979" max="8991" width="15.09765625" style="1" customWidth="1"/>
    <col min="8992" max="9220" width="8.59765625" style="1"/>
    <col min="9221" max="9221" width="18" style="1" customWidth="1"/>
    <col min="9222" max="9222" width="10.8984375" style="1" customWidth="1"/>
    <col min="9223" max="9223" width="10.8984375" style="1" bestFit="1" customWidth="1"/>
    <col min="9224" max="9224" width="18" style="1" customWidth="1"/>
    <col min="9225" max="9226" width="10.8984375" style="1" customWidth="1"/>
    <col min="9227" max="9227" width="8.59765625" style="1"/>
    <col min="9228" max="9228" width="22.09765625" style="1" bestFit="1" customWidth="1"/>
    <col min="9229" max="9230" width="10.8984375" style="1" customWidth="1"/>
    <col min="9231" max="9231" width="8.09765625" style="1" customWidth="1"/>
    <col min="9232" max="9232" width="15.09765625" style="1" customWidth="1"/>
    <col min="9233" max="9234" width="10.8984375" style="1" customWidth="1"/>
    <col min="9235" max="9247" width="15.09765625" style="1" customWidth="1"/>
    <col min="9248" max="9476" width="8.59765625" style="1"/>
    <col min="9477" max="9477" width="18" style="1" customWidth="1"/>
    <col min="9478" max="9478" width="10.8984375" style="1" customWidth="1"/>
    <col min="9479" max="9479" width="10.8984375" style="1" bestFit="1" customWidth="1"/>
    <col min="9480" max="9480" width="18" style="1" customWidth="1"/>
    <col min="9481" max="9482" width="10.8984375" style="1" customWidth="1"/>
    <col min="9483" max="9483" width="8.59765625" style="1"/>
    <col min="9484" max="9484" width="22.09765625" style="1" bestFit="1" customWidth="1"/>
    <col min="9485" max="9486" width="10.8984375" style="1" customWidth="1"/>
    <col min="9487" max="9487" width="8.09765625" style="1" customWidth="1"/>
    <col min="9488" max="9488" width="15.09765625" style="1" customWidth="1"/>
    <col min="9489" max="9490" width="10.8984375" style="1" customWidth="1"/>
    <col min="9491" max="9503" width="15.09765625" style="1" customWidth="1"/>
    <col min="9504" max="9732" width="8.59765625" style="1"/>
    <col min="9733" max="9733" width="18" style="1" customWidth="1"/>
    <col min="9734" max="9734" width="10.8984375" style="1" customWidth="1"/>
    <col min="9735" max="9735" width="10.8984375" style="1" bestFit="1" customWidth="1"/>
    <col min="9736" max="9736" width="18" style="1" customWidth="1"/>
    <col min="9737" max="9738" width="10.8984375" style="1" customWidth="1"/>
    <col min="9739" max="9739" width="8.59765625" style="1"/>
    <col min="9740" max="9740" width="22.09765625" style="1" bestFit="1" customWidth="1"/>
    <col min="9741" max="9742" width="10.8984375" style="1" customWidth="1"/>
    <col min="9743" max="9743" width="8.09765625" style="1" customWidth="1"/>
    <col min="9744" max="9744" width="15.09765625" style="1" customWidth="1"/>
    <col min="9745" max="9746" width="10.8984375" style="1" customWidth="1"/>
    <col min="9747" max="9759" width="15.09765625" style="1" customWidth="1"/>
    <col min="9760" max="9988" width="8.59765625" style="1"/>
    <col min="9989" max="9989" width="18" style="1" customWidth="1"/>
    <col min="9990" max="9990" width="10.8984375" style="1" customWidth="1"/>
    <col min="9991" max="9991" width="10.8984375" style="1" bestFit="1" customWidth="1"/>
    <col min="9992" max="9992" width="18" style="1" customWidth="1"/>
    <col min="9993" max="9994" width="10.8984375" style="1" customWidth="1"/>
    <col min="9995" max="9995" width="8.59765625" style="1"/>
    <col min="9996" max="9996" width="22.09765625" style="1" bestFit="1" customWidth="1"/>
    <col min="9997" max="9998" width="10.8984375" style="1" customWidth="1"/>
    <col min="9999" max="9999" width="8.09765625" style="1" customWidth="1"/>
    <col min="10000" max="10000" width="15.09765625" style="1" customWidth="1"/>
    <col min="10001" max="10002" width="10.8984375" style="1" customWidth="1"/>
    <col min="10003" max="10015" width="15.09765625" style="1" customWidth="1"/>
    <col min="10016" max="10244" width="8.59765625" style="1"/>
    <col min="10245" max="10245" width="18" style="1" customWidth="1"/>
    <col min="10246" max="10246" width="10.8984375" style="1" customWidth="1"/>
    <col min="10247" max="10247" width="10.8984375" style="1" bestFit="1" customWidth="1"/>
    <col min="10248" max="10248" width="18" style="1" customWidth="1"/>
    <col min="10249" max="10250" width="10.8984375" style="1" customWidth="1"/>
    <col min="10251" max="10251" width="8.59765625" style="1"/>
    <col min="10252" max="10252" width="22.09765625" style="1" bestFit="1" customWidth="1"/>
    <col min="10253" max="10254" width="10.8984375" style="1" customWidth="1"/>
    <col min="10255" max="10255" width="8.09765625" style="1" customWidth="1"/>
    <col min="10256" max="10256" width="15.09765625" style="1" customWidth="1"/>
    <col min="10257" max="10258" width="10.8984375" style="1" customWidth="1"/>
    <col min="10259" max="10271" width="15.09765625" style="1" customWidth="1"/>
    <col min="10272" max="10500" width="8.59765625" style="1"/>
    <col min="10501" max="10501" width="18" style="1" customWidth="1"/>
    <col min="10502" max="10502" width="10.8984375" style="1" customWidth="1"/>
    <col min="10503" max="10503" width="10.8984375" style="1" bestFit="1" customWidth="1"/>
    <col min="10504" max="10504" width="18" style="1" customWidth="1"/>
    <col min="10505" max="10506" width="10.8984375" style="1" customWidth="1"/>
    <col min="10507" max="10507" width="8.59765625" style="1"/>
    <col min="10508" max="10508" width="22.09765625" style="1" bestFit="1" customWidth="1"/>
    <col min="10509" max="10510" width="10.8984375" style="1" customWidth="1"/>
    <col min="10511" max="10511" width="8.09765625" style="1" customWidth="1"/>
    <col min="10512" max="10512" width="15.09765625" style="1" customWidth="1"/>
    <col min="10513" max="10514" width="10.8984375" style="1" customWidth="1"/>
    <col min="10515" max="10527" width="15.09765625" style="1" customWidth="1"/>
    <col min="10528" max="10756" width="8.59765625" style="1"/>
    <col min="10757" max="10757" width="18" style="1" customWidth="1"/>
    <col min="10758" max="10758" width="10.8984375" style="1" customWidth="1"/>
    <col min="10759" max="10759" width="10.8984375" style="1" bestFit="1" customWidth="1"/>
    <col min="10760" max="10760" width="18" style="1" customWidth="1"/>
    <col min="10761" max="10762" width="10.8984375" style="1" customWidth="1"/>
    <col min="10763" max="10763" width="8.59765625" style="1"/>
    <col min="10764" max="10764" width="22.09765625" style="1" bestFit="1" customWidth="1"/>
    <col min="10765" max="10766" width="10.8984375" style="1" customWidth="1"/>
    <col min="10767" max="10767" width="8.09765625" style="1" customWidth="1"/>
    <col min="10768" max="10768" width="15.09765625" style="1" customWidth="1"/>
    <col min="10769" max="10770" width="10.8984375" style="1" customWidth="1"/>
    <col min="10771" max="10783" width="15.09765625" style="1" customWidth="1"/>
    <col min="10784" max="11012" width="8.59765625" style="1"/>
    <col min="11013" max="11013" width="18" style="1" customWidth="1"/>
    <col min="11014" max="11014" width="10.8984375" style="1" customWidth="1"/>
    <col min="11015" max="11015" width="10.8984375" style="1" bestFit="1" customWidth="1"/>
    <col min="11016" max="11016" width="18" style="1" customWidth="1"/>
    <col min="11017" max="11018" width="10.8984375" style="1" customWidth="1"/>
    <col min="11019" max="11019" width="8.59765625" style="1"/>
    <col min="11020" max="11020" width="22.09765625" style="1" bestFit="1" customWidth="1"/>
    <col min="11021" max="11022" width="10.8984375" style="1" customWidth="1"/>
    <col min="11023" max="11023" width="8.09765625" style="1" customWidth="1"/>
    <col min="11024" max="11024" width="15.09765625" style="1" customWidth="1"/>
    <col min="11025" max="11026" width="10.8984375" style="1" customWidth="1"/>
    <col min="11027" max="11039" width="15.09765625" style="1" customWidth="1"/>
    <col min="11040" max="11268" width="8.59765625" style="1"/>
    <col min="11269" max="11269" width="18" style="1" customWidth="1"/>
    <col min="11270" max="11270" width="10.8984375" style="1" customWidth="1"/>
    <col min="11271" max="11271" width="10.8984375" style="1" bestFit="1" customWidth="1"/>
    <col min="11272" max="11272" width="18" style="1" customWidth="1"/>
    <col min="11273" max="11274" width="10.8984375" style="1" customWidth="1"/>
    <col min="11275" max="11275" width="8.59765625" style="1"/>
    <col min="11276" max="11276" width="22.09765625" style="1" bestFit="1" customWidth="1"/>
    <col min="11277" max="11278" width="10.8984375" style="1" customWidth="1"/>
    <col min="11279" max="11279" width="8.09765625" style="1" customWidth="1"/>
    <col min="11280" max="11280" width="15.09765625" style="1" customWidth="1"/>
    <col min="11281" max="11282" width="10.8984375" style="1" customWidth="1"/>
    <col min="11283" max="11295" width="15.09765625" style="1" customWidth="1"/>
    <col min="11296" max="11524" width="8.59765625" style="1"/>
    <col min="11525" max="11525" width="18" style="1" customWidth="1"/>
    <col min="11526" max="11526" width="10.8984375" style="1" customWidth="1"/>
    <col min="11527" max="11527" width="10.8984375" style="1" bestFit="1" customWidth="1"/>
    <col min="11528" max="11528" width="18" style="1" customWidth="1"/>
    <col min="11529" max="11530" width="10.8984375" style="1" customWidth="1"/>
    <col min="11531" max="11531" width="8.59765625" style="1"/>
    <col min="11532" max="11532" width="22.09765625" style="1" bestFit="1" customWidth="1"/>
    <col min="11533" max="11534" width="10.8984375" style="1" customWidth="1"/>
    <col min="11535" max="11535" width="8.09765625" style="1" customWidth="1"/>
    <col min="11536" max="11536" width="15.09765625" style="1" customWidth="1"/>
    <col min="11537" max="11538" width="10.8984375" style="1" customWidth="1"/>
    <col min="11539" max="11551" width="15.09765625" style="1" customWidth="1"/>
    <col min="11552" max="11780" width="8.59765625" style="1"/>
    <col min="11781" max="11781" width="18" style="1" customWidth="1"/>
    <col min="11782" max="11782" width="10.8984375" style="1" customWidth="1"/>
    <col min="11783" max="11783" width="10.8984375" style="1" bestFit="1" customWidth="1"/>
    <col min="11784" max="11784" width="18" style="1" customWidth="1"/>
    <col min="11785" max="11786" width="10.8984375" style="1" customWidth="1"/>
    <col min="11787" max="11787" width="8.59765625" style="1"/>
    <col min="11788" max="11788" width="22.09765625" style="1" bestFit="1" customWidth="1"/>
    <col min="11789" max="11790" width="10.8984375" style="1" customWidth="1"/>
    <col min="11791" max="11791" width="8.09765625" style="1" customWidth="1"/>
    <col min="11792" max="11792" width="15.09765625" style="1" customWidth="1"/>
    <col min="11793" max="11794" width="10.8984375" style="1" customWidth="1"/>
    <col min="11795" max="11807" width="15.09765625" style="1" customWidth="1"/>
    <col min="11808" max="12036" width="8.59765625" style="1"/>
    <col min="12037" max="12037" width="18" style="1" customWidth="1"/>
    <col min="12038" max="12038" width="10.8984375" style="1" customWidth="1"/>
    <col min="12039" max="12039" width="10.8984375" style="1" bestFit="1" customWidth="1"/>
    <col min="12040" max="12040" width="18" style="1" customWidth="1"/>
    <col min="12041" max="12042" width="10.8984375" style="1" customWidth="1"/>
    <col min="12043" max="12043" width="8.59765625" style="1"/>
    <col min="12044" max="12044" width="22.09765625" style="1" bestFit="1" customWidth="1"/>
    <col min="12045" max="12046" width="10.8984375" style="1" customWidth="1"/>
    <col min="12047" max="12047" width="8.09765625" style="1" customWidth="1"/>
    <col min="12048" max="12048" width="15.09765625" style="1" customWidth="1"/>
    <col min="12049" max="12050" width="10.8984375" style="1" customWidth="1"/>
    <col min="12051" max="12063" width="15.09765625" style="1" customWidth="1"/>
    <col min="12064" max="12292" width="8.59765625" style="1"/>
    <col min="12293" max="12293" width="18" style="1" customWidth="1"/>
    <col min="12294" max="12294" width="10.8984375" style="1" customWidth="1"/>
    <col min="12295" max="12295" width="10.8984375" style="1" bestFit="1" customWidth="1"/>
    <col min="12296" max="12296" width="18" style="1" customWidth="1"/>
    <col min="12297" max="12298" width="10.8984375" style="1" customWidth="1"/>
    <col min="12299" max="12299" width="8.59765625" style="1"/>
    <col min="12300" max="12300" width="22.09765625" style="1" bestFit="1" customWidth="1"/>
    <col min="12301" max="12302" width="10.8984375" style="1" customWidth="1"/>
    <col min="12303" max="12303" width="8.09765625" style="1" customWidth="1"/>
    <col min="12304" max="12304" width="15.09765625" style="1" customWidth="1"/>
    <col min="12305" max="12306" width="10.8984375" style="1" customWidth="1"/>
    <col min="12307" max="12319" width="15.09765625" style="1" customWidth="1"/>
    <col min="12320" max="12548" width="8.59765625" style="1"/>
    <col min="12549" max="12549" width="18" style="1" customWidth="1"/>
    <col min="12550" max="12550" width="10.8984375" style="1" customWidth="1"/>
    <col min="12551" max="12551" width="10.8984375" style="1" bestFit="1" customWidth="1"/>
    <col min="12552" max="12552" width="18" style="1" customWidth="1"/>
    <col min="12553" max="12554" width="10.8984375" style="1" customWidth="1"/>
    <col min="12555" max="12555" width="8.59765625" style="1"/>
    <col min="12556" max="12556" width="22.09765625" style="1" bestFit="1" customWidth="1"/>
    <col min="12557" max="12558" width="10.8984375" style="1" customWidth="1"/>
    <col min="12559" max="12559" width="8.09765625" style="1" customWidth="1"/>
    <col min="12560" max="12560" width="15.09765625" style="1" customWidth="1"/>
    <col min="12561" max="12562" width="10.8984375" style="1" customWidth="1"/>
    <col min="12563" max="12575" width="15.09765625" style="1" customWidth="1"/>
    <col min="12576" max="12804" width="8.59765625" style="1"/>
    <col min="12805" max="12805" width="18" style="1" customWidth="1"/>
    <col min="12806" max="12806" width="10.8984375" style="1" customWidth="1"/>
    <col min="12807" max="12807" width="10.8984375" style="1" bestFit="1" customWidth="1"/>
    <col min="12808" max="12808" width="18" style="1" customWidth="1"/>
    <col min="12809" max="12810" width="10.8984375" style="1" customWidth="1"/>
    <col min="12811" max="12811" width="8.59765625" style="1"/>
    <col min="12812" max="12812" width="22.09765625" style="1" bestFit="1" customWidth="1"/>
    <col min="12813" max="12814" width="10.8984375" style="1" customWidth="1"/>
    <col min="12815" max="12815" width="8.09765625" style="1" customWidth="1"/>
    <col min="12816" max="12816" width="15.09765625" style="1" customWidth="1"/>
    <col min="12817" max="12818" width="10.8984375" style="1" customWidth="1"/>
    <col min="12819" max="12831" width="15.09765625" style="1" customWidth="1"/>
    <col min="12832" max="13060" width="8.59765625" style="1"/>
    <col min="13061" max="13061" width="18" style="1" customWidth="1"/>
    <col min="13062" max="13062" width="10.8984375" style="1" customWidth="1"/>
    <col min="13063" max="13063" width="10.8984375" style="1" bestFit="1" customWidth="1"/>
    <col min="13064" max="13064" width="18" style="1" customWidth="1"/>
    <col min="13065" max="13066" width="10.8984375" style="1" customWidth="1"/>
    <col min="13067" max="13067" width="8.59765625" style="1"/>
    <col min="13068" max="13068" width="22.09765625" style="1" bestFit="1" customWidth="1"/>
    <col min="13069" max="13070" width="10.8984375" style="1" customWidth="1"/>
    <col min="13071" max="13071" width="8.09765625" style="1" customWidth="1"/>
    <col min="13072" max="13072" width="15.09765625" style="1" customWidth="1"/>
    <col min="13073" max="13074" width="10.8984375" style="1" customWidth="1"/>
    <col min="13075" max="13087" width="15.09765625" style="1" customWidth="1"/>
    <col min="13088" max="13316" width="8.59765625" style="1"/>
    <col min="13317" max="13317" width="18" style="1" customWidth="1"/>
    <col min="13318" max="13318" width="10.8984375" style="1" customWidth="1"/>
    <col min="13319" max="13319" width="10.8984375" style="1" bestFit="1" customWidth="1"/>
    <col min="13320" max="13320" width="18" style="1" customWidth="1"/>
    <col min="13321" max="13322" width="10.8984375" style="1" customWidth="1"/>
    <col min="13323" max="13323" width="8.59765625" style="1"/>
    <col min="13324" max="13324" width="22.09765625" style="1" bestFit="1" customWidth="1"/>
    <col min="13325" max="13326" width="10.8984375" style="1" customWidth="1"/>
    <col min="13327" max="13327" width="8.09765625" style="1" customWidth="1"/>
    <col min="13328" max="13328" width="15.09765625" style="1" customWidth="1"/>
    <col min="13329" max="13330" width="10.8984375" style="1" customWidth="1"/>
    <col min="13331" max="13343" width="15.09765625" style="1" customWidth="1"/>
    <col min="13344" max="13572" width="8.59765625" style="1"/>
    <col min="13573" max="13573" width="18" style="1" customWidth="1"/>
    <col min="13574" max="13574" width="10.8984375" style="1" customWidth="1"/>
    <col min="13575" max="13575" width="10.8984375" style="1" bestFit="1" customWidth="1"/>
    <col min="13576" max="13576" width="18" style="1" customWidth="1"/>
    <col min="13577" max="13578" width="10.8984375" style="1" customWidth="1"/>
    <col min="13579" max="13579" width="8.59765625" style="1"/>
    <col min="13580" max="13580" width="22.09765625" style="1" bestFit="1" customWidth="1"/>
    <col min="13581" max="13582" width="10.8984375" style="1" customWidth="1"/>
    <col min="13583" max="13583" width="8.09765625" style="1" customWidth="1"/>
    <col min="13584" max="13584" width="15.09765625" style="1" customWidth="1"/>
    <col min="13585" max="13586" width="10.8984375" style="1" customWidth="1"/>
    <col min="13587" max="13599" width="15.09765625" style="1" customWidth="1"/>
    <col min="13600" max="13828" width="8.59765625" style="1"/>
    <col min="13829" max="13829" width="18" style="1" customWidth="1"/>
    <col min="13830" max="13830" width="10.8984375" style="1" customWidth="1"/>
    <col min="13831" max="13831" width="10.8984375" style="1" bestFit="1" customWidth="1"/>
    <col min="13832" max="13832" width="18" style="1" customWidth="1"/>
    <col min="13833" max="13834" width="10.8984375" style="1" customWidth="1"/>
    <col min="13835" max="13835" width="8.59765625" style="1"/>
    <col min="13836" max="13836" width="22.09765625" style="1" bestFit="1" customWidth="1"/>
    <col min="13837" max="13838" width="10.8984375" style="1" customWidth="1"/>
    <col min="13839" max="13839" width="8.09765625" style="1" customWidth="1"/>
    <col min="13840" max="13840" width="15.09765625" style="1" customWidth="1"/>
    <col min="13841" max="13842" width="10.8984375" style="1" customWidth="1"/>
    <col min="13843" max="13855" width="15.09765625" style="1" customWidth="1"/>
    <col min="13856" max="14084" width="8.59765625" style="1"/>
    <col min="14085" max="14085" width="18" style="1" customWidth="1"/>
    <col min="14086" max="14086" width="10.8984375" style="1" customWidth="1"/>
    <col min="14087" max="14087" width="10.8984375" style="1" bestFit="1" customWidth="1"/>
    <col min="14088" max="14088" width="18" style="1" customWidth="1"/>
    <col min="14089" max="14090" width="10.8984375" style="1" customWidth="1"/>
    <col min="14091" max="14091" width="8.59765625" style="1"/>
    <col min="14092" max="14092" width="22.09765625" style="1" bestFit="1" customWidth="1"/>
    <col min="14093" max="14094" width="10.8984375" style="1" customWidth="1"/>
    <col min="14095" max="14095" width="8.09765625" style="1" customWidth="1"/>
    <col min="14096" max="14096" width="15.09765625" style="1" customWidth="1"/>
    <col min="14097" max="14098" width="10.8984375" style="1" customWidth="1"/>
    <col min="14099" max="14111" width="15.09765625" style="1" customWidth="1"/>
    <col min="14112" max="14340" width="8.59765625" style="1"/>
    <col min="14341" max="14341" width="18" style="1" customWidth="1"/>
    <col min="14342" max="14342" width="10.8984375" style="1" customWidth="1"/>
    <col min="14343" max="14343" width="10.8984375" style="1" bestFit="1" customWidth="1"/>
    <col min="14344" max="14344" width="18" style="1" customWidth="1"/>
    <col min="14345" max="14346" width="10.8984375" style="1" customWidth="1"/>
    <col min="14347" max="14347" width="8.59765625" style="1"/>
    <col min="14348" max="14348" width="22.09765625" style="1" bestFit="1" customWidth="1"/>
    <col min="14349" max="14350" width="10.8984375" style="1" customWidth="1"/>
    <col min="14351" max="14351" width="8.09765625" style="1" customWidth="1"/>
    <col min="14352" max="14352" width="15.09765625" style="1" customWidth="1"/>
    <col min="14353" max="14354" width="10.8984375" style="1" customWidth="1"/>
    <col min="14355" max="14367" width="15.09765625" style="1" customWidth="1"/>
    <col min="14368" max="14596" width="8.59765625" style="1"/>
    <col min="14597" max="14597" width="18" style="1" customWidth="1"/>
    <col min="14598" max="14598" width="10.8984375" style="1" customWidth="1"/>
    <col min="14599" max="14599" width="10.8984375" style="1" bestFit="1" customWidth="1"/>
    <col min="14600" max="14600" width="18" style="1" customWidth="1"/>
    <col min="14601" max="14602" width="10.8984375" style="1" customWidth="1"/>
    <col min="14603" max="14603" width="8.59765625" style="1"/>
    <col min="14604" max="14604" width="22.09765625" style="1" bestFit="1" customWidth="1"/>
    <col min="14605" max="14606" width="10.8984375" style="1" customWidth="1"/>
    <col min="14607" max="14607" width="8.09765625" style="1" customWidth="1"/>
    <col min="14608" max="14608" width="15.09765625" style="1" customWidth="1"/>
    <col min="14609" max="14610" width="10.8984375" style="1" customWidth="1"/>
    <col min="14611" max="14623" width="15.09765625" style="1" customWidth="1"/>
    <col min="14624" max="14852" width="8.59765625" style="1"/>
    <col min="14853" max="14853" width="18" style="1" customWidth="1"/>
    <col min="14854" max="14854" width="10.8984375" style="1" customWidth="1"/>
    <col min="14855" max="14855" width="10.8984375" style="1" bestFit="1" customWidth="1"/>
    <col min="14856" max="14856" width="18" style="1" customWidth="1"/>
    <col min="14857" max="14858" width="10.8984375" style="1" customWidth="1"/>
    <col min="14859" max="14859" width="8.59765625" style="1"/>
    <col min="14860" max="14860" width="22.09765625" style="1" bestFit="1" customWidth="1"/>
    <col min="14861" max="14862" width="10.8984375" style="1" customWidth="1"/>
    <col min="14863" max="14863" width="8.09765625" style="1" customWidth="1"/>
    <col min="14864" max="14864" width="15.09765625" style="1" customWidth="1"/>
    <col min="14865" max="14866" width="10.8984375" style="1" customWidth="1"/>
    <col min="14867" max="14879" width="15.09765625" style="1" customWidth="1"/>
    <col min="14880" max="15108" width="8.59765625" style="1"/>
    <col min="15109" max="15109" width="18" style="1" customWidth="1"/>
    <col min="15110" max="15110" width="10.8984375" style="1" customWidth="1"/>
    <col min="15111" max="15111" width="10.8984375" style="1" bestFit="1" customWidth="1"/>
    <col min="15112" max="15112" width="18" style="1" customWidth="1"/>
    <col min="15113" max="15114" width="10.8984375" style="1" customWidth="1"/>
    <col min="15115" max="15115" width="8.59765625" style="1"/>
    <col min="15116" max="15116" width="22.09765625" style="1" bestFit="1" customWidth="1"/>
    <col min="15117" max="15118" width="10.8984375" style="1" customWidth="1"/>
    <col min="15119" max="15119" width="8.09765625" style="1" customWidth="1"/>
    <col min="15120" max="15120" width="15.09765625" style="1" customWidth="1"/>
    <col min="15121" max="15122" width="10.8984375" style="1" customWidth="1"/>
    <col min="15123" max="15135" width="15.09765625" style="1" customWidth="1"/>
    <col min="15136" max="15364" width="8.59765625" style="1"/>
    <col min="15365" max="15365" width="18" style="1" customWidth="1"/>
    <col min="15366" max="15366" width="10.8984375" style="1" customWidth="1"/>
    <col min="15367" max="15367" width="10.8984375" style="1" bestFit="1" customWidth="1"/>
    <col min="15368" max="15368" width="18" style="1" customWidth="1"/>
    <col min="15369" max="15370" width="10.8984375" style="1" customWidth="1"/>
    <col min="15371" max="15371" width="8.59765625" style="1"/>
    <col min="15372" max="15372" width="22.09765625" style="1" bestFit="1" customWidth="1"/>
    <col min="15373" max="15374" width="10.8984375" style="1" customWidth="1"/>
    <col min="15375" max="15375" width="8.09765625" style="1" customWidth="1"/>
    <col min="15376" max="15376" width="15.09765625" style="1" customWidth="1"/>
    <col min="15377" max="15378" width="10.8984375" style="1" customWidth="1"/>
    <col min="15379" max="15391" width="15.09765625" style="1" customWidth="1"/>
    <col min="15392" max="15620" width="8.59765625" style="1"/>
    <col min="15621" max="15621" width="18" style="1" customWidth="1"/>
    <col min="15622" max="15622" width="10.8984375" style="1" customWidth="1"/>
    <col min="15623" max="15623" width="10.8984375" style="1" bestFit="1" customWidth="1"/>
    <col min="15624" max="15624" width="18" style="1" customWidth="1"/>
    <col min="15625" max="15626" width="10.8984375" style="1" customWidth="1"/>
    <col min="15627" max="15627" width="8.59765625" style="1"/>
    <col min="15628" max="15628" width="22.09765625" style="1" bestFit="1" customWidth="1"/>
    <col min="15629" max="15630" width="10.8984375" style="1" customWidth="1"/>
    <col min="15631" max="15631" width="8.09765625" style="1" customWidth="1"/>
    <col min="15632" max="15632" width="15.09765625" style="1" customWidth="1"/>
    <col min="15633" max="15634" width="10.8984375" style="1" customWidth="1"/>
    <col min="15635" max="15647" width="15.09765625" style="1" customWidth="1"/>
    <col min="15648" max="15876" width="8.59765625" style="1"/>
    <col min="15877" max="15877" width="18" style="1" customWidth="1"/>
    <col min="15878" max="15878" width="10.8984375" style="1" customWidth="1"/>
    <col min="15879" max="15879" width="10.8984375" style="1" bestFit="1" customWidth="1"/>
    <col min="15880" max="15880" width="18" style="1" customWidth="1"/>
    <col min="15881" max="15882" width="10.8984375" style="1" customWidth="1"/>
    <col min="15883" max="15883" width="8.59765625" style="1"/>
    <col min="15884" max="15884" width="22.09765625" style="1" bestFit="1" customWidth="1"/>
    <col min="15885" max="15886" width="10.8984375" style="1" customWidth="1"/>
    <col min="15887" max="15887" width="8.09765625" style="1" customWidth="1"/>
    <col min="15888" max="15888" width="15.09765625" style="1" customWidth="1"/>
    <col min="15889" max="15890" width="10.8984375" style="1" customWidth="1"/>
    <col min="15891" max="15903" width="15.09765625" style="1" customWidth="1"/>
    <col min="15904" max="16132" width="8.59765625" style="1"/>
    <col min="16133" max="16133" width="18" style="1" customWidth="1"/>
    <col min="16134" max="16134" width="10.8984375" style="1" customWidth="1"/>
    <col min="16135" max="16135" width="10.8984375" style="1" bestFit="1" customWidth="1"/>
    <col min="16136" max="16136" width="18" style="1" customWidth="1"/>
    <col min="16137" max="16138" width="10.8984375" style="1" customWidth="1"/>
    <col min="16139" max="16139" width="8.59765625" style="1"/>
    <col min="16140" max="16140" width="22.09765625" style="1" bestFit="1" customWidth="1"/>
    <col min="16141" max="16142" width="10.8984375" style="1" customWidth="1"/>
    <col min="16143" max="16143" width="8.09765625" style="1" customWidth="1"/>
    <col min="16144" max="16144" width="15.09765625" style="1" customWidth="1"/>
    <col min="16145" max="16146" width="10.8984375" style="1" customWidth="1"/>
    <col min="16147" max="16159" width="15.09765625" style="1" customWidth="1"/>
    <col min="16160" max="16384" width="8.59765625" style="1"/>
  </cols>
  <sheetData>
    <row r="1" spans="1:255" ht="22.5" customHeight="1" thickBot="1" x14ac:dyDescent="0.5">
      <c r="A1" s="194" t="s">
        <v>1</v>
      </c>
      <c r="B1" s="194"/>
      <c r="C1" s="213" t="s">
        <v>260</v>
      </c>
      <c r="D1" s="213"/>
      <c r="E1" s="214" t="s">
        <v>292</v>
      </c>
      <c r="F1" s="214"/>
      <c r="G1" s="215" t="s">
        <v>261</v>
      </c>
      <c r="H1" s="215"/>
      <c r="I1" s="215"/>
      <c r="J1" s="215"/>
      <c r="K1" s="216" t="s">
        <v>293</v>
      </c>
      <c r="L1" s="216"/>
      <c r="M1" s="216"/>
      <c r="N1" s="216"/>
      <c r="O1" s="195"/>
      <c r="P1" s="195"/>
      <c r="Q1" s="194"/>
      <c r="R1" s="194"/>
      <c r="S1" s="33"/>
      <c r="T1" s="34"/>
      <c r="U1" s="8"/>
      <c r="V1" s="2"/>
    </row>
    <row r="2" spans="1:255" ht="20.399999999999999" customHeight="1" thickBot="1" x14ac:dyDescent="0.5">
      <c r="A2" s="35"/>
      <c r="B2" s="36" t="s">
        <v>2</v>
      </c>
      <c r="C2" s="37" t="s">
        <v>3</v>
      </c>
      <c r="D2" s="38" t="s">
        <v>4</v>
      </c>
      <c r="E2" s="39" t="s">
        <v>5</v>
      </c>
      <c r="F2" s="36" t="s">
        <v>2</v>
      </c>
      <c r="G2" s="37" t="s">
        <v>3</v>
      </c>
      <c r="H2" s="40" t="s">
        <v>4</v>
      </c>
      <c r="J2" s="41" t="s">
        <v>5</v>
      </c>
      <c r="K2" s="42" t="s">
        <v>2</v>
      </c>
      <c r="L2" s="43" t="s">
        <v>3</v>
      </c>
      <c r="M2" s="44" t="s">
        <v>4</v>
      </c>
      <c r="N2" s="45"/>
      <c r="O2" s="298" t="s">
        <v>6</v>
      </c>
      <c r="P2" s="299"/>
      <c r="Q2" s="46" t="s">
        <v>2</v>
      </c>
      <c r="R2" s="47" t="s">
        <v>3</v>
      </c>
      <c r="S2" s="48" t="s">
        <v>4</v>
      </c>
      <c r="T2" s="45"/>
      <c r="U2" s="49" t="s">
        <v>7</v>
      </c>
      <c r="V2" s="50">
        <v>4000000</v>
      </c>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row>
    <row r="3" spans="1:255" s="58" customFormat="1" ht="23.7" customHeight="1" thickTop="1" thickBot="1" x14ac:dyDescent="0.5">
      <c r="A3" s="51" t="s">
        <v>8</v>
      </c>
      <c r="B3" s="300">
        <v>50965092</v>
      </c>
      <c r="C3" s="301">
        <v>49562210</v>
      </c>
      <c r="D3" s="52">
        <v>-1402882</v>
      </c>
      <c r="E3" s="165" t="s">
        <v>9</v>
      </c>
      <c r="F3" s="302">
        <v>0</v>
      </c>
      <c r="G3" s="303">
        <v>0</v>
      </c>
      <c r="H3" s="304">
        <v>0</v>
      </c>
      <c r="I3" s="54"/>
      <c r="J3" s="305" t="s">
        <v>10</v>
      </c>
      <c r="K3" s="306">
        <v>331456789</v>
      </c>
      <c r="L3" s="55">
        <v>367825311</v>
      </c>
      <c r="M3" s="56">
        <v>36368522</v>
      </c>
      <c r="N3" s="9"/>
      <c r="O3" s="217" t="s">
        <v>11</v>
      </c>
      <c r="P3" s="57" t="s">
        <v>12</v>
      </c>
      <c r="Q3" s="307">
        <v>12000000</v>
      </c>
      <c r="R3" s="308">
        <v>12000000</v>
      </c>
      <c r="S3" s="309">
        <v>0</v>
      </c>
      <c r="T3" s="52"/>
      <c r="U3" s="207" t="s">
        <v>13</v>
      </c>
      <c r="V3" s="208"/>
    </row>
    <row r="4" spans="1:255" s="58" customFormat="1" ht="23.7" customHeight="1" thickTop="1" x14ac:dyDescent="0.45">
      <c r="A4" s="59" t="s">
        <v>14</v>
      </c>
      <c r="B4" s="310">
        <v>0</v>
      </c>
      <c r="C4" s="311">
        <v>0</v>
      </c>
      <c r="D4" s="312">
        <v>0</v>
      </c>
      <c r="E4" s="111" t="s">
        <v>15</v>
      </c>
      <c r="F4" s="313">
        <v>11867543</v>
      </c>
      <c r="G4" s="314">
        <v>13721871</v>
      </c>
      <c r="H4" s="315">
        <v>1854328</v>
      </c>
      <c r="I4" s="54"/>
      <c r="J4" s="64" t="s">
        <v>16</v>
      </c>
      <c r="K4" s="316">
        <v>7456789</v>
      </c>
      <c r="L4" s="317">
        <v>10543210</v>
      </c>
      <c r="M4" s="318">
        <v>3086421</v>
      </c>
      <c r="N4" s="54"/>
      <c r="O4" s="218"/>
      <c r="P4" s="65" t="s">
        <v>17</v>
      </c>
      <c r="Q4" s="319">
        <v>99881911</v>
      </c>
      <c r="R4" s="320">
        <v>106982711</v>
      </c>
      <c r="S4" s="321">
        <v>7100800</v>
      </c>
      <c r="T4" s="52"/>
      <c r="U4" s="14">
        <f>(SUM(Q3:Q5)+Q11)/$V$2</f>
        <v>30.1896135</v>
      </c>
      <c r="V4" s="12">
        <f>(SUM(R3:R5)+R11)/$V$2</f>
        <v>32.0777055</v>
      </c>
    </row>
    <row r="5" spans="1:255" s="58" customFormat="1" ht="23.7" customHeight="1" x14ac:dyDescent="0.45">
      <c r="A5" s="66" t="s">
        <v>18</v>
      </c>
      <c r="B5" s="67">
        <v>50965092</v>
      </c>
      <c r="C5" s="68">
        <v>49562210</v>
      </c>
      <c r="D5" s="69">
        <v>-1402882</v>
      </c>
      <c r="E5" s="60" t="s">
        <v>19</v>
      </c>
      <c r="F5" s="61">
        <v>11867543</v>
      </c>
      <c r="G5" s="62">
        <v>13721871</v>
      </c>
      <c r="H5" s="63">
        <v>1854328</v>
      </c>
      <c r="I5" s="54"/>
      <c r="J5" s="71" t="s">
        <v>20</v>
      </c>
      <c r="K5" s="322">
        <v>106437036</v>
      </c>
      <c r="L5" s="320">
        <v>0</v>
      </c>
      <c r="M5" s="323">
        <v>3910923</v>
      </c>
      <c r="N5" s="54"/>
      <c r="O5" s="218"/>
      <c r="P5" s="65" t="s">
        <v>21</v>
      </c>
      <c r="Q5" s="319">
        <v>0</v>
      </c>
      <c r="R5" s="320">
        <v>0</v>
      </c>
      <c r="S5" s="324">
        <v>0</v>
      </c>
      <c r="T5" s="52"/>
      <c r="U5" s="207" t="s">
        <v>22</v>
      </c>
      <c r="V5" s="208"/>
      <c r="W5" s="72"/>
    </row>
    <row r="6" spans="1:255" s="58" customFormat="1" ht="23.7" customHeight="1" thickBot="1" x14ac:dyDescent="0.5">
      <c r="A6" s="51" t="s">
        <v>23</v>
      </c>
      <c r="B6" s="325">
        <v>0</v>
      </c>
      <c r="C6" s="326">
        <v>0</v>
      </c>
      <c r="D6" s="327">
        <v>0</v>
      </c>
      <c r="E6" s="104" t="s">
        <v>24</v>
      </c>
      <c r="F6" s="328">
        <v>0</v>
      </c>
      <c r="G6" s="329">
        <v>0</v>
      </c>
      <c r="H6" s="304">
        <v>0</v>
      </c>
      <c r="I6" s="54"/>
      <c r="J6" s="73" t="s">
        <v>25</v>
      </c>
      <c r="K6" s="330">
        <v>10543210</v>
      </c>
      <c r="L6" s="331">
        <v>9876251</v>
      </c>
      <c r="M6" s="332">
        <v>-666959</v>
      </c>
      <c r="N6" s="54"/>
      <c r="O6" s="218"/>
      <c r="P6" s="65" t="s">
        <v>26</v>
      </c>
      <c r="Q6" s="319">
        <v>10649623</v>
      </c>
      <c r="R6" s="320">
        <v>17898110</v>
      </c>
      <c r="S6" s="321">
        <v>7248487</v>
      </c>
      <c r="T6" s="19">
        <f>R6/(SUM(R3:R5))</f>
        <v>0.1504261404835531</v>
      </c>
      <c r="U6" s="15">
        <f>K3/U4/12/10000</f>
        <v>91.493053010875187</v>
      </c>
      <c r="V6" s="13">
        <f>L3/V4/12/10000</f>
        <v>95.555803547108439</v>
      </c>
    </row>
    <row r="7" spans="1:255" s="58" customFormat="1" ht="23.7" customHeight="1" thickTop="1" thickBot="1" x14ac:dyDescent="0.5">
      <c r="A7" s="132" t="s">
        <v>27</v>
      </c>
      <c r="B7" s="333">
        <v>26867543</v>
      </c>
      <c r="C7" s="334">
        <v>26875086</v>
      </c>
      <c r="D7" s="335">
        <v>7543</v>
      </c>
      <c r="E7" s="70" t="s">
        <v>28</v>
      </c>
      <c r="F7" s="336">
        <v>5034567</v>
      </c>
      <c r="G7" s="337">
        <v>5069134</v>
      </c>
      <c r="H7" s="338">
        <v>34567</v>
      </c>
      <c r="I7" s="54"/>
      <c r="J7" s="196" t="s">
        <v>29</v>
      </c>
      <c r="K7" s="339">
        <v>103350615</v>
      </c>
      <c r="L7" s="340">
        <v>111014918</v>
      </c>
      <c r="M7" s="341">
        <v>7664303</v>
      </c>
      <c r="N7" s="54"/>
      <c r="O7" s="218"/>
      <c r="P7" s="65" t="s">
        <v>30</v>
      </c>
      <c r="Q7" s="319">
        <v>15282288</v>
      </c>
      <c r="R7" s="320">
        <v>17097460</v>
      </c>
      <c r="S7" s="324">
        <v>1815172</v>
      </c>
      <c r="T7" s="78" t="s">
        <v>31</v>
      </c>
      <c r="U7" s="207" t="s">
        <v>32</v>
      </c>
      <c r="V7" s="208"/>
    </row>
    <row r="8" spans="1:255" s="58" customFormat="1" ht="23.7" customHeight="1" thickTop="1" x14ac:dyDescent="0.45">
      <c r="A8" s="74" t="s">
        <v>33</v>
      </c>
      <c r="B8" s="75">
        <v>26867543</v>
      </c>
      <c r="C8" s="76">
        <v>26875086</v>
      </c>
      <c r="D8" s="77">
        <v>7543</v>
      </c>
      <c r="E8" s="70" t="s">
        <v>34</v>
      </c>
      <c r="F8" s="310">
        <v>205000</v>
      </c>
      <c r="G8" s="342">
        <v>894700</v>
      </c>
      <c r="H8" s="343">
        <v>689700</v>
      </c>
      <c r="I8" s="54"/>
      <c r="J8" s="80" t="s">
        <v>35</v>
      </c>
      <c r="K8" s="81">
        <v>228106174</v>
      </c>
      <c r="L8" s="82">
        <v>256810393</v>
      </c>
      <c r="M8" s="83">
        <v>28704219</v>
      </c>
      <c r="N8" s="6"/>
      <c r="O8" s="218"/>
      <c r="P8" s="84" t="s">
        <v>36</v>
      </c>
      <c r="Q8" s="319">
        <v>0</v>
      </c>
      <c r="R8" s="320">
        <v>0</v>
      </c>
      <c r="S8" s="324">
        <v>0</v>
      </c>
      <c r="T8" s="52"/>
      <c r="U8" s="15">
        <f>K8/U4/12/10000</f>
        <v>62.964859862592597</v>
      </c>
      <c r="V8" s="13">
        <f>L8/V4/12/10000</f>
        <v>66.715700982208148</v>
      </c>
    </row>
    <row r="9" spans="1:255" s="58" customFormat="1" ht="23.7" customHeight="1" x14ac:dyDescent="0.45">
      <c r="A9" s="66" t="s">
        <v>37</v>
      </c>
      <c r="B9" s="67">
        <v>0</v>
      </c>
      <c r="C9" s="68">
        <v>0</v>
      </c>
      <c r="D9" s="79">
        <v>0</v>
      </c>
      <c r="E9" s="70" t="s">
        <v>38</v>
      </c>
      <c r="F9" s="310">
        <v>6567852</v>
      </c>
      <c r="G9" s="342">
        <v>7353064</v>
      </c>
      <c r="H9" s="338">
        <v>785212</v>
      </c>
      <c r="I9" s="54"/>
      <c r="J9" s="197" t="s">
        <v>39</v>
      </c>
      <c r="K9" s="344">
        <v>0.68819279486835316</v>
      </c>
      <c r="L9" s="345">
        <v>0.69818575644458569</v>
      </c>
      <c r="M9" s="346">
        <v>9.9929615762325286E-3</v>
      </c>
      <c r="N9" s="54"/>
      <c r="O9" s="218"/>
      <c r="P9" s="65" t="s">
        <v>40</v>
      </c>
      <c r="Q9" s="319">
        <v>0</v>
      </c>
      <c r="R9" s="320">
        <v>0</v>
      </c>
      <c r="S9" s="347">
        <v>0</v>
      </c>
      <c r="T9" s="52"/>
      <c r="U9" s="7"/>
      <c r="V9" s="7"/>
    </row>
    <row r="10" spans="1:255" s="58" customFormat="1" ht="23.7" customHeight="1" thickBot="1" x14ac:dyDescent="0.5">
      <c r="A10" s="85" t="s">
        <v>41</v>
      </c>
      <c r="B10" s="10">
        <v>77832635</v>
      </c>
      <c r="C10" s="23">
        <v>76437296</v>
      </c>
      <c r="D10" s="24">
        <v>-1395339</v>
      </c>
      <c r="E10" s="70" t="s">
        <v>42</v>
      </c>
      <c r="F10" s="310">
        <v>0</v>
      </c>
      <c r="G10" s="342">
        <v>0</v>
      </c>
      <c r="H10" s="338">
        <v>0</v>
      </c>
      <c r="I10" s="54"/>
      <c r="J10" s="196" t="s">
        <v>140</v>
      </c>
      <c r="K10" s="348">
        <v>230815892</v>
      </c>
      <c r="L10" s="349">
        <v>246592578</v>
      </c>
      <c r="M10" s="350">
        <v>15776686</v>
      </c>
      <c r="N10" s="54"/>
      <c r="O10" s="218"/>
      <c r="P10" s="87" t="s">
        <v>43</v>
      </c>
      <c r="Q10" s="351">
        <v>0</v>
      </c>
      <c r="R10" s="317">
        <v>0</v>
      </c>
      <c r="S10" s="321">
        <v>0</v>
      </c>
      <c r="T10" s="52"/>
      <c r="U10" s="207" t="s">
        <v>44</v>
      </c>
      <c r="V10" s="208"/>
    </row>
    <row r="11" spans="1:255" s="58" customFormat="1" ht="23.7" customHeight="1" thickTop="1" thickBot="1" x14ac:dyDescent="0.5">
      <c r="A11" s="86" t="s">
        <v>45</v>
      </c>
      <c r="B11" s="328">
        <v>6543210</v>
      </c>
      <c r="C11" s="352">
        <v>9876251</v>
      </c>
      <c r="D11" s="353">
        <v>3333041</v>
      </c>
      <c r="E11" s="70" t="s">
        <v>46</v>
      </c>
      <c r="F11" s="310">
        <v>0</v>
      </c>
      <c r="G11" s="342">
        <v>0</v>
      </c>
      <c r="H11" s="354">
        <v>0</v>
      </c>
      <c r="I11" s="54"/>
      <c r="J11" s="89" t="s">
        <v>47</v>
      </c>
      <c r="K11" s="90">
        <v>-2709718</v>
      </c>
      <c r="L11" s="91">
        <v>10217815</v>
      </c>
      <c r="M11" s="92">
        <v>12927533</v>
      </c>
      <c r="N11" s="54"/>
      <c r="O11" s="355"/>
      <c r="P11" s="93" t="s">
        <v>48</v>
      </c>
      <c r="Q11" s="356">
        <v>8876543</v>
      </c>
      <c r="R11" s="357">
        <v>9328111</v>
      </c>
      <c r="S11" s="358">
        <v>451568</v>
      </c>
      <c r="T11" s="52"/>
      <c r="U11" s="16">
        <f>Q7/SUM(Q3:Q6)</f>
        <v>0.12472126562946645</v>
      </c>
      <c r="V11" s="11">
        <f>R7/SUM(R3:R6)</f>
        <v>0.12490763771792397</v>
      </c>
    </row>
    <row r="12" spans="1:255" s="58" customFormat="1" ht="23.7" customHeight="1" thickTop="1" x14ac:dyDescent="0.45">
      <c r="A12" s="159" t="s">
        <v>49</v>
      </c>
      <c r="B12" s="359">
        <v>0</v>
      </c>
      <c r="C12" s="360">
        <v>0</v>
      </c>
      <c r="D12" s="52">
        <v>0</v>
      </c>
      <c r="E12" s="70" t="s">
        <v>50</v>
      </c>
      <c r="F12" s="310">
        <v>0</v>
      </c>
      <c r="G12" s="342">
        <v>0</v>
      </c>
      <c r="H12" s="343">
        <v>0</v>
      </c>
      <c r="I12" s="54"/>
      <c r="J12" s="98" t="s">
        <v>51</v>
      </c>
      <c r="K12" s="361">
        <v>32095</v>
      </c>
      <c r="L12" s="308">
        <v>32275</v>
      </c>
      <c r="M12" s="350">
        <v>180</v>
      </c>
      <c r="N12" s="54"/>
      <c r="O12" s="209" t="s">
        <v>52</v>
      </c>
      <c r="P12" s="99" t="s">
        <v>53</v>
      </c>
      <c r="Q12" s="362">
        <v>0</v>
      </c>
      <c r="R12" s="363">
        <v>0</v>
      </c>
      <c r="S12" s="364">
        <v>0</v>
      </c>
      <c r="T12" s="52"/>
    </row>
    <row r="13" spans="1:255" s="58" customFormat="1" ht="23.7" customHeight="1" x14ac:dyDescent="0.45">
      <c r="A13" s="66" t="s">
        <v>54</v>
      </c>
      <c r="B13" s="67">
        <v>6543210</v>
      </c>
      <c r="C13" s="68">
        <v>9876251</v>
      </c>
      <c r="D13" s="160">
        <v>3333041</v>
      </c>
      <c r="E13" s="88" t="s">
        <v>55</v>
      </c>
      <c r="F13" s="365">
        <v>0</v>
      </c>
      <c r="G13" s="366">
        <v>0</v>
      </c>
      <c r="H13" s="367">
        <v>0</v>
      </c>
      <c r="I13" s="54"/>
      <c r="J13" s="71" t="s">
        <v>56</v>
      </c>
      <c r="K13" s="322">
        <v>0</v>
      </c>
      <c r="L13" s="320">
        <v>0</v>
      </c>
      <c r="M13" s="368">
        <v>0</v>
      </c>
      <c r="N13" s="54"/>
      <c r="O13" s="210"/>
      <c r="P13" s="65" t="s">
        <v>57</v>
      </c>
      <c r="Q13" s="319">
        <v>2234567</v>
      </c>
      <c r="R13" s="320">
        <v>2435467</v>
      </c>
      <c r="S13" s="321">
        <v>200900</v>
      </c>
      <c r="T13" s="52"/>
    </row>
    <row r="14" spans="1:255" s="58" customFormat="1" ht="23.7" customHeight="1" x14ac:dyDescent="0.45">
      <c r="A14" s="51" t="s">
        <v>58</v>
      </c>
      <c r="B14" s="300">
        <v>0</v>
      </c>
      <c r="C14" s="301">
        <v>0</v>
      </c>
      <c r="D14" s="369">
        <v>0</v>
      </c>
      <c r="E14" s="94" t="s">
        <v>59</v>
      </c>
      <c r="F14" s="95">
        <v>11807419</v>
      </c>
      <c r="G14" s="96">
        <v>13316898</v>
      </c>
      <c r="H14" s="97">
        <v>1509479</v>
      </c>
      <c r="I14" s="54"/>
      <c r="J14" s="105" t="s">
        <v>60</v>
      </c>
      <c r="K14" s="370">
        <v>0</v>
      </c>
      <c r="L14" s="371">
        <v>0</v>
      </c>
      <c r="M14" s="350">
        <v>0</v>
      </c>
      <c r="N14" s="54"/>
      <c r="O14" s="210"/>
      <c r="P14" s="65" t="s">
        <v>61</v>
      </c>
      <c r="Q14" s="319">
        <v>0</v>
      </c>
      <c r="R14" s="320">
        <v>0</v>
      </c>
      <c r="S14" s="321">
        <v>0</v>
      </c>
      <c r="T14" s="52"/>
    </row>
    <row r="15" spans="1:255" s="58" customFormat="1" ht="23.7" customHeight="1" x14ac:dyDescent="0.45">
      <c r="A15" s="59" t="s">
        <v>62</v>
      </c>
      <c r="B15" s="310">
        <v>0</v>
      </c>
      <c r="C15" s="311">
        <v>0</v>
      </c>
      <c r="D15" s="372">
        <v>0</v>
      </c>
      <c r="E15" s="100" t="s">
        <v>63</v>
      </c>
      <c r="F15" s="101">
        <v>23674962</v>
      </c>
      <c r="G15" s="102">
        <v>27038769</v>
      </c>
      <c r="H15" s="103">
        <v>3363807</v>
      </c>
      <c r="I15" s="54"/>
      <c r="J15" s="373" t="s">
        <v>64</v>
      </c>
      <c r="K15" s="374">
        <v>32095</v>
      </c>
      <c r="L15" s="375">
        <v>32275</v>
      </c>
      <c r="M15" s="376">
        <v>180</v>
      </c>
      <c r="N15" s="54"/>
      <c r="O15" s="210"/>
      <c r="P15" s="84" t="s">
        <v>65</v>
      </c>
      <c r="Q15" s="319">
        <v>0</v>
      </c>
      <c r="R15" s="320">
        <v>0</v>
      </c>
      <c r="S15" s="321">
        <v>0</v>
      </c>
      <c r="T15" s="52"/>
      <c r="U15" s="7"/>
    </row>
    <row r="16" spans="1:255" s="58" customFormat="1" ht="23.7" customHeight="1" x14ac:dyDescent="0.45">
      <c r="A16" s="59" t="s">
        <v>66</v>
      </c>
      <c r="B16" s="310">
        <v>0</v>
      </c>
      <c r="C16" s="311">
        <v>0</v>
      </c>
      <c r="D16" s="372">
        <v>0</v>
      </c>
      <c r="E16" s="104" t="s">
        <v>258</v>
      </c>
      <c r="F16" s="377">
        <v>108564000</v>
      </c>
      <c r="G16" s="378">
        <v>97707600</v>
      </c>
      <c r="H16" s="379">
        <v>-10856400</v>
      </c>
      <c r="I16" s="54"/>
      <c r="J16" s="109" t="s">
        <v>67</v>
      </c>
      <c r="K16" s="380">
        <v>2345678</v>
      </c>
      <c r="L16" s="363">
        <v>2111110</v>
      </c>
      <c r="M16" s="381">
        <v>-234568</v>
      </c>
      <c r="N16" s="54"/>
      <c r="O16" s="210"/>
      <c r="P16" s="84" t="s">
        <v>68</v>
      </c>
      <c r="Q16" s="319">
        <v>2345678</v>
      </c>
      <c r="R16" s="320">
        <v>3345671</v>
      </c>
      <c r="S16" s="321">
        <v>999993</v>
      </c>
      <c r="T16" s="52"/>
    </row>
    <row r="17" spans="1:21" s="58" customFormat="1" ht="23.7" customHeight="1" x14ac:dyDescent="0.45">
      <c r="A17" s="106" t="s">
        <v>69</v>
      </c>
      <c r="B17" s="365">
        <v>0</v>
      </c>
      <c r="C17" s="382">
        <v>0</v>
      </c>
      <c r="D17" s="312">
        <v>0</v>
      </c>
      <c r="E17" s="107" t="s">
        <v>259</v>
      </c>
      <c r="F17" s="383">
        <v>0</v>
      </c>
      <c r="G17" s="52">
        <v>0</v>
      </c>
      <c r="H17" s="384">
        <v>0</v>
      </c>
      <c r="I17" s="54"/>
      <c r="J17" s="105" t="s">
        <v>70</v>
      </c>
      <c r="K17" s="370">
        <v>0</v>
      </c>
      <c r="L17" s="371">
        <v>0</v>
      </c>
      <c r="M17" s="385">
        <v>0</v>
      </c>
      <c r="N17" s="54"/>
      <c r="O17" s="210"/>
      <c r="P17" s="84" t="s">
        <v>71</v>
      </c>
      <c r="Q17" s="319">
        <v>0</v>
      </c>
      <c r="R17" s="320">
        <v>0</v>
      </c>
      <c r="S17" s="324">
        <v>0</v>
      </c>
      <c r="T17" s="52"/>
    </row>
    <row r="18" spans="1:21" s="58" customFormat="1" ht="23.7" customHeight="1" x14ac:dyDescent="0.45">
      <c r="A18" s="74" t="s">
        <v>72</v>
      </c>
      <c r="B18" s="108">
        <v>0</v>
      </c>
      <c r="C18" s="76">
        <v>0</v>
      </c>
      <c r="D18" s="79">
        <v>0</v>
      </c>
      <c r="E18" s="70" t="s">
        <v>73</v>
      </c>
      <c r="F18" s="310">
        <v>0</v>
      </c>
      <c r="G18" s="342">
        <v>0</v>
      </c>
      <c r="H18" s="338">
        <v>0</v>
      </c>
      <c r="I18" s="54"/>
      <c r="J18" s="117" t="s">
        <v>74</v>
      </c>
      <c r="K18" s="374">
        <v>2345678</v>
      </c>
      <c r="L18" s="386">
        <v>2111110</v>
      </c>
      <c r="M18" s="376">
        <v>-234568</v>
      </c>
      <c r="N18" s="54"/>
      <c r="O18" s="211"/>
      <c r="P18" s="112" t="s">
        <v>75</v>
      </c>
      <c r="Q18" s="387">
        <v>0</v>
      </c>
      <c r="R18" s="371">
        <v>0</v>
      </c>
      <c r="S18" s="358">
        <v>0</v>
      </c>
      <c r="T18" s="52"/>
    </row>
    <row r="19" spans="1:21" s="58" customFormat="1" ht="23.7" customHeight="1" thickBot="1" x14ac:dyDescent="0.5">
      <c r="A19" s="25" t="s">
        <v>76</v>
      </c>
      <c r="B19" s="26">
        <v>84375845</v>
      </c>
      <c r="C19" s="27">
        <v>86313547</v>
      </c>
      <c r="D19" s="110">
        <v>1937702</v>
      </c>
      <c r="E19" s="111" t="s">
        <v>77</v>
      </c>
      <c r="F19" s="313">
        <v>9807650</v>
      </c>
      <c r="G19" s="314">
        <v>1401093</v>
      </c>
      <c r="H19" s="367">
        <v>-8406557</v>
      </c>
      <c r="I19" s="54"/>
      <c r="J19" s="123" t="s">
        <v>78</v>
      </c>
      <c r="K19" s="124">
        <v>-5023301</v>
      </c>
      <c r="L19" s="125">
        <v>8138980</v>
      </c>
      <c r="M19" s="126">
        <v>13162281</v>
      </c>
      <c r="N19" s="54"/>
      <c r="O19" s="209" t="s">
        <v>79</v>
      </c>
      <c r="P19" s="118" t="s">
        <v>80</v>
      </c>
      <c r="Q19" s="362">
        <v>0</v>
      </c>
      <c r="R19" s="363">
        <v>0</v>
      </c>
      <c r="S19" s="388">
        <v>0</v>
      </c>
      <c r="T19" s="52"/>
    </row>
    <row r="20" spans="1:21" s="58" customFormat="1" ht="23.7" customHeight="1" x14ac:dyDescent="0.45">
      <c r="A20" s="51" t="s">
        <v>81</v>
      </c>
      <c r="B20" s="300">
        <v>0</v>
      </c>
      <c r="C20" s="301">
        <v>0</v>
      </c>
      <c r="D20" s="52">
        <v>0</v>
      </c>
      <c r="E20" s="113" t="s">
        <v>82</v>
      </c>
      <c r="F20" s="114">
        <v>118371650</v>
      </c>
      <c r="G20" s="115">
        <v>99108693</v>
      </c>
      <c r="H20" s="116">
        <v>-19262957</v>
      </c>
      <c r="I20" s="54"/>
      <c r="J20" s="127" t="s">
        <v>83</v>
      </c>
      <c r="K20" s="389">
        <v>0</v>
      </c>
      <c r="L20" s="390">
        <v>0</v>
      </c>
      <c r="M20" s="350">
        <v>0</v>
      </c>
      <c r="N20" s="54"/>
      <c r="O20" s="210"/>
      <c r="P20" s="65" t="s">
        <v>84</v>
      </c>
      <c r="Q20" s="319">
        <v>1234567</v>
      </c>
      <c r="R20" s="320">
        <v>1817677</v>
      </c>
      <c r="S20" s="321">
        <v>583110</v>
      </c>
      <c r="T20" s="52"/>
      <c r="U20" s="17"/>
    </row>
    <row r="21" spans="1:21" s="58" customFormat="1" ht="23.7" customHeight="1" x14ac:dyDescent="0.45">
      <c r="A21" s="59" t="s">
        <v>85</v>
      </c>
      <c r="B21" s="310">
        <v>0</v>
      </c>
      <c r="C21" s="311">
        <v>0</v>
      </c>
      <c r="D21" s="391">
        <v>0</v>
      </c>
      <c r="E21" s="119" t="s">
        <v>86</v>
      </c>
      <c r="F21" s="120">
        <v>142046612</v>
      </c>
      <c r="G21" s="121">
        <v>126147462</v>
      </c>
      <c r="H21" s="122">
        <v>-15899150</v>
      </c>
      <c r="I21" s="54"/>
      <c r="J21" s="128" t="s">
        <v>87</v>
      </c>
      <c r="K21" s="392">
        <v>0</v>
      </c>
      <c r="L21" s="393">
        <v>0</v>
      </c>
      <c r="M21" s="376">
        <v>0</v>
      </c>
      <c r="N21" s="54"/>
      <c r="O21" s="210"/>
      <c r="P21" s="65" t="s">
        <v>88</v>
      </c>
      <c r="Q21" s="319">
        <v>0</v>
      </c>
      <c r="R21" s="320">
        <v>0</v>
      </c>
      <c r="S21" s="321">
        <v>0</v>
      </c>
      <c r="T21" s="52"/>
    </row>
    <row r="22" spans="1:21" s="58" customFormat="1" ht="23.7" customHeight="1" thickBot="1" x14ac:dyDescent="0.5">
      <c r="A22" s="59" t="s">
        <v>89</v>
      </c>
      <c r="B22" s="310">
        <v>0</v>
      </c>
      <c r="C22" s="311">
        <v>0</v>
      </c>
      <c r="D22" s="391">
        <v>0</v>
      </c>
      <c r="E22" s="88" t="s">
        <v>90</v>
      </c>
      <c r="F22" s="394">
        <v>50000000</v>
      </c>
      <c r="G22" s="395">
        <v>50000000</v>
      </c>
      <c r="H22" s="396">
        <v>0</v>
      </c>
      <c r="I22" s="54"/>
      <c r="J22" s="123" t="s">
        <v>91</v>
      </c>
      <c r="K22" s="124">
        <v>-5023301</v>
      </c>
      <c r="L22" s="125">
        <v>8138980</v>
      </c>
      <c r="M22" s="130">
        <v>13162281</v>
      </c>
      <c r="N22" s="54"/>
      <c r="O22" s="210"/>
      <c r="P22" s="65" t="s">
        <v>92</v>
      </c>
      <c r="Q22" s="319">
        <v>22930100</v>
      </c>
      <c r="R22" s="320">
        <v>21893001</v>
      </c>
      <c r="S22" s="321">
        <v>-1037099</v>
      </c>
      <c r="T22" s="52"/>
    </row>
    <row r="23" spans="1:21" s="58" customFormat="1" ht="23.7" customHeight="1" x14ac:dyDescent="0.45">
      <c r="A23" s="106" t="s">
        <v>93</v>
      </c>
      <c r="B23" s="365">
        <v>146321430</v>
      </c>
      <c r="C23" s="382">
        <v>135728858</v>
      </c>
      <c r="D23" s="366">
        <v>-10592572</v>
      </c>
      <c r="E23" s="53" t="s">
        <v>94</v>
      </c>
      <c r="F23" s="397">
        <v>5000000</v>
      </c>
      <c r="G23" s="398">
        <v>5000000</v>
      </c>
      <c r="H23" s="396">
        <v>0</v>
      </c>
      <c r="I23" s="54"/>
      <c r="J23" s="131" t="s">
        <v>95</v>
      </c>
      <c r="K23" s="399">
        <v>205000</v>
      </c>
      <c r="L23" s="400">
        <v>894700</v>
      </c>
      <c r="M23" s="401">
        <v>689700</v>
      </c>
      <c r="N23" s="54"/>
      <c r="O23" s="210"/>
      <c r="P23" s="65" t="s">
        <v>96</v>
      </c>
      <c r="Q23" s="319">
        <v>0</v>
      </c>
      <c r="R23" s="320">
        <v>0</v>
      </c>
      <c r="S23" s="321">
        <v>0</v>
      </c>
      <c r="T23" s="52"/>
    </row>
    <row r="24" spans="1:21" s="58" customFormat="1" ht="23.7" customHeight="1" thickBot="1" x14ac:dyDescent="0.5">
      <c r="A24" s="66" t="s">
        <v>97</v>
      </c>
      <c r="B24" s="67">
        <v>146321430</v>
      </c>
      <c r="C24" s="68">
        <v>135728858</v>
      </c>
      <c r="D24" s="129">
        <v>-10592572</v>
      </c>
      <c r="E24" s="53" t="s">
        <v>98</v>
      </c>
      <c r="F24" s="397">
        <v>34650663</v>
      </c>
      <c r="G24" s="398">
        <v>41894943</v>
      </c>
      <c r="H24" s="402">
        <v>7244280</v>
      </c>
      <c r="I24" s="54"/>
      <c r="J24" s="135" t="s">
        <v>99</v>
      </c>
      <c r="K24" s="136">
        <v>-5228301</v>
      </c>
      <c r="L24" s="137">
        <v>7244280</v>
      </c>
      <c r="M24" s="138">
        <v>12472581</v>
      </c>
      <c r="N24" s="54"/>
      <c r="O24" s="210"/>
      <c r="P24" s="65" t="s">
        <v>100</v>
      </c>
      <c r="Q24" s="319">
        <v>0</v>
      </c>
      <c r="R24" s="320">
        <v>0</v>
      </c>
      <c r="S24" s="321">
        <v>0</v>
      </c>
      <c r="T24" s="52"/>
    </row>
    <row r="25" spans="1:21" s="58" customFormat="1" ht="23.7" customHeight="1" thickBot="1" x14ac:dyDescent="0.5">
      <c r="A25" s="86" t="s">
        <v>101</v>
      </c>
      <c r="B25" s="377">
        <v>0</v>
      </c>
      <c r="C25" s="352">
        <v>0</v>
      </c>
      <c r="D25" s="369">
        <v>0</v>
      </c>
      <c r="E25" s="53" t="s">
        <v>102</v>
      </c>
      <c r="F25" s="397">
        <v>0</v>
      </c>
      <c r="G25" s="403">
        <v>0</v>
      </c>
      <c r="H25" s="396">
        <v>0</v>
      </c>
      <c r="I25" s="54"/>
      <c r="J25" s="140"/>
      <c r="K25" s="6"/>
      <c r="L25" s="6"/>
      <c r="M25" s="141"/>
      <c r="N25" s="54"/>
      <c r="O25" s="210"/>
      <c r="P25" s="65" t="s">
        <v>103</v>
      </c>
      <c r="Q25" s="319">
        <v>32600123</v>
      </c>
      <c r="R25" s="320">
        <v>32612345</v>
      </c>
      <c r="S25" s="324">
        <v>12222</v>
      </c>
      <c r="T25" s="52"/>
    </row>
    <row r="26" spans="1:21" s="58" customFormat="1" ht="23.7" customHeight="1" thickBot="1" x14ac:dyDescent="0.5">
      <c r="A26" s="132" t="s">
        <v>104</v>
      </c>
      <c r="B26" s="313">
        <v>1000000</v>
      </c>
      <c r="C26" s="334">
        <v>1000000</v>
      </c>
      <c r="D26" s="312">
        <v>0</v>
      </c>
      <c r="E26" s="133"/>
      <c r="H26" s="134"/>
      <c r="I26" s="54"/>
      <c r="J26" s="143">
        <v>400</v>
      </c>
      <c r="K26" s="404">
        <v>30.1896135</v>
      </c>
      <c r="L26" s="405">
        <v>32.0777055</v>
      </c>
      <c r="M26" s="405">
        <v>1.8880920000000003</v>
      </c>
      <c r="N26" s="54"/>
      <c r="O26" s="210"/>
      <c r="P26" s="65" t="s">
        <v>105</v>
      </c>
      <c r="Q26" s="319">
        <v>0</v>
      </c>
      <c r="R26" s="320">
        <v>0</v>
      </c>
      <c r="S26" s="321">
        <v>0</v>
      </c>
      <c r="T26" s="52"/>
    </row>
    <row r="27" spans="1:21" s="58" customFormat="1" ht="23.7" customHeight="1" x14ac:dyDescent="0.45">
      <c r="A27" s="74" t="s">
        <v>108</v>
      </c>
      <c r="B27" s="75">
        <v>1000000</v>
      </c>
      <c r="C27" s="76">
        <v>1000000</v>
      </c>
      <c r="D27" s="69">
        <v>0</v>
      </c>
      <c r="E27" s="22"/>
      <c r="H27" s="139"/>
      <c r="I27" s="54"/>
      <c r="J27" s="166"/>
      <c r="K27" s="167"/>
      <c r="L27" s="167"/>
      <c r="M27" s="167"/>
      <c r="N27" s="54"/>
      <c r="O27" s="210"/>
      <c r="P27" s="65" t="s">
        <v>109</v>
      </c>
      <c r="Q27" s="319">
        <v>12500367</v>
      </c>
      <c r="R27" s="320">
        <v>10592572</v>
      </c>
      <c r="S27" s="321">
        <v>-1907795</v>
      </c>
      <c r="T27" s="52"/>
    </row>
    <row r="28" spans="1:21" s="58" customFormat="1" ht="23.7" customHeight="1" thickBot="1" x14ac:dyDescent="0.5">
      <c r="A28" s="86" t="s">
        <v>110</v>
      </c>
      <c r="B28" s="328">
        <v>1000000</v>
      </c>
      <c r="C28" s="406">
        <v>1000000</v>
      </c>
      <c r="D28" s="407">
        <v>0</v>
      </c>
      <c r="E28" s="22"/>
      <c r="H28" s="142"/>
      <c r="I28" s="54"/>
      <c r="J28" s="20"/>
      <c r="M28" s="52"/>
      <c r="N28" s="54"/>
      <c r="O28" s="211"/>
      <c r="P28" s="112" t="s">
        <v>111</v>
      </c>
      <c r="Q28" s="387">
        <v>0</v>
      </c>
      <c r="R28" s="371">
        <v>0</v>
      </c>
      <c r="S28" s="408">
        <v>0</v>
      </c>
      <c r="T28" s="52"/>
    </row>
    <row r="29" spans="1:21" s="58" customFormat="1" ht="23.7" customHeight="1" thickBot="1" x14ac:dyDescent="0.5">
      <c r="A29" s="59" t="s">
        <v>112</v>
      </c>
      <c r="B29" s="409">
        <v>0</v>
      </c>
      <c r="C29" s="410">
        <v>0</v>
      </c>
      <c r="D29" s="411">
        <v>0</v>
      </c>
      <c r="E29" s="22"/>
      <c r="H29" s="142"/>
      <c r="I29" s="54"/>
      <c r="J29" s="144" t="s">
        <v>113</v>
      </c>
      <c r="K29" s="145" t="s">
        <v>114</v>
      </c>
      <c r="L29" s="146" t="s">
        <v>115</v>
      </c>
      <c r="M29" s="48" t="s">
        <v>4</v>
      </c>
      <c r="N29" s="54"/>
      <c r="O29" s="209" t="s">
        <v>116</v>
      </c>
      <c r="P29" s="99" t="s">
        <v>117</v>
      </c>
      <c r="Q29" s="362">
        <v>520000</v>
      </c>
      <c r="R29" s="363">
        <v>480921</v>
      </c>
      <c r="S29" s="388">
        <v>-39079</v>
      </c>
      <c r="T29" s="52"/>
      <c r="U29" s="18"/>
    </row>
    <row r="30" spans="1:21" s="58" customFormat="1" ht="23.7" customHeight="1" thickTop="1" x14ac:dyDescent="0.45">
      <c r="A30" s="59" t="s">
        <v>118</v>
      </c>
      <c r="B30" s="336">
        <v>0</v>
      </c>
      <c r="C30" s="412">
        <v>0</v>
      </c>
      <c r="D30" s="413">
        <v>0</v>
      </c>
      <c r="E30" s="22"/>
      <c r="H30" s="142"/>
      <c r="I30" s="54"/>
      <c r="J30" s="147" t="s">
        <v>287</v>
      </c>
      <c r="K30" s="414">
        <v>146690365</v>
      </c>
      <c r="L30" s="415">
        <v>163306392</v>
      </c>
      <c r="M30" s="416">
        <v>16616027</v>
      </c>
      <c r="N30" s="54"/>
      <c r="O30" s="210"/>
      <c r="P30" s="65" t="s">
        <v>119</v>
      </c>
      <c r="Q30" s="319">
        <v>0</v>
      </c>
      <c r="R30" s="320">
        <v>0</v>
      </c>
      <c r="S30" s="321">
        <v>0</v>
      </c>
      <c r="T30" s="52"/>
      <c r="U30" s="17"/>
    </row>
    <row r="31" spans="1:21" s="58" customFormat="1" ht="23.7" customHeight="1" x14ac:dyDescent="0.45">
      <c r="A31" s="59" t="s">
        <v>120</v>
      </c>
      <c r="B31" s="310">
        <v>0</v>
      </c>
      <c r="C31" s="311">
        <v>0</v>
      </c>
      <c r="D31" s="372">
        <v>0</v>
      </c>
      <c r="E31" s="133"/>
      <c r="H31" s="142"/>
      <c r="I31" s="54"/>
      <c r="J31" s="117" t="s">
        <v>288</v>
      </c>
      <c r="K31" s="374">
        <v>4580245</v>
      </c>
      <c r="L31" s="417">
        <v>5781138</v>
      </c>
      <c r="M31" s="418">
        <v>1200893</v>
      </c>
      <c r="N31" s="54"/>
      <c r="O31" s="210"/>
      <c r="P31" s="65" t="s">
        <v>121</v>
      </c>
      <c r="Q31" s="319">
        <v>6420123</v>
      </c>
      <c r="R31" s="320">
        <v>6782111</v>
      </c>
      <c r="S31" s="324">
        <v>361988</v>
      </c>
      <c r="T31" s="52"/>
    </row>
    <row r="32" spans="1:21" s="58" customFormat="1" ht="23.7" customHeight="1" x14ac:dyDescent="0.45">
      <c r="A32" s="59" t="s">
        <v>122</v>
      </c>
      <c r="B32" s="310">
        <v>0</v>
      </c>
      <c r="C32" s="311">
        <v>0</v>
      </c>
      <c r="D32" s="372">
        <v>0</v>
      </c>
      <c r="E32" s="133"/>
      <c r="H32" s="142"/>
      <c r="I32" s="54"/>
      <c r="J32" s="117" t="s">
        <v>289</v>
      </c>
      <c r="K32" s="374">
        <v>69265157</v>
      </c>
      <c r="L32" s="417">
        <v>66915595</v>
      </c>
      <c r="M32" s="418">
        <v>-2349562</v>
      </c>
      <c r="N32" s="54"/>
      <c r="O32" s="210"/>
      <c r="P32" s="65" t="s">
        <v>123</v>
      </c>
      <c r="Q32" s="319">
        <v>3216546</v>
      </c>
      <c r="R32" s="320">
        <v>3226600</v>
      </c>
      <c r="S32" s="324">
        <v>10054</v>
      </c>
      <c r="T32" s="52"/>
    </row>
    <row r="33" spans="1:255" s="58" customFormat="1" ht="23.7" customHeight="1" thickBot="1" x14ac:dyDescent="0.5">
      <c r="A33" s="132" t="s">
        <v>124</v>
      </c>
      <c r="B33" s="313">
        <v>0</v>
      </c>
      <c r="C33" s="334">
        <v>0</v>
      </c>
      <c r="D33" s="312">
        <v>0</v>
      </c>
      <c r="E33" s="133"/>
      <c r="H33" s="142"/>
      <c r="I33" s="54"/>
      <c r="J33" s="117" t="s">
        <v>290</v>
      </c>
      <c r="K33" s="374">
        <v>10280125</v>
      </c>
      <c r="L33" s="417">
        <v>10589453</v>
      </c>
      <c r="M33" s="418">
        <v>309328</v>
      </c>
      <c r="N33" s="54"/>
      <c r="O33" s="212"/>
      <c r="P33" s="150" t="s">
        <v>125</v>
      </c>
      <c r="Q33" s="419">
        <v>123456</v>
      </c>
      <c r="R33" s="420">
        <v>99821</v>
      </c>
      <c r="S33" s="421">
        <v>-23635</v>
      </c>
      <c r="T33" s="52"/>
    </row>
    <row r="34" spans="1:255" s="58" customFormat="1" ht="23.85" customHeight="1" thickBot="1" x14ac:dyDescent="0.5">
      <c r="A34" s="66" t="s">
        <v>126</v>
      </c>
      <c r="B34" s="67">
        <v>0</v>
      </c>
      <c r="C34" s="68">
        <v>0</v>
      </c>
      <c r="D34" s="69">
        <v>0</v>
      </c>
      <c r="E34" s="148"/>
      <c r="F34" s="149"/>
      <c r="H34" s="139"/>
      <c r="I34" s="54"/>
      <c r="J34" s="151" t="s">
        <v>291</v>
      </c>
      <c r="K34" s="422">
        <v>230815892</v>
      </c>
      <c r="L34" s="423">
        <v>246592578</v>
      </c>
      <c r="M34" s="424">
        <v>15776686</v>
      </c>
      <c r="N34" s="54"/>
      <c r="O34" s="425" t="s">
        <v>139</v>
      </c>
      <c r="P34" s="426"/>
      <c r="Q34" s="152">
        <v>230815892</v>
      </c>
      <c r="R34" s="153">
        <v>246592578</v>
      </c>
      <c r="S34" s="154">
        <v>15776686</v>
      </c>
      <c r="T34" s="52"/>
    </row>
    <row r="35" spans="1:255" s="58" customFormat="1" ht="23.7" customHeight="1" x14ac:dyDescent="0.45">
      <c r="A35" s="25" t="s">
        <v>127</v>
      </c>
      <c r="B35" s="26">
        <v>147321430</v>
      </c>
      <c r="C35" s="27">
        <v>136728858</v>
      </c>
      <c r="D35" s="163">
        <v>-10592572</v>
      </c>
      <c r="E35" s="219" t="s">
        <v>128</v>
      </c>
      <c r="F35" s="427">
        <v>89650663</v>
      </c>
      <c r="G35" s="220">
        <v>96894943</v>
      </c>
      <c r="H35" s="428">
        <v>7244280</v>
      </c>
      <c r="I35" s="54"/>
      <c r="J35" s="3"/>
      <c r="K35" s="2"/>
      <c r="L35" s="2"/>
      <c r="M35" s="2"/>
      <c r="N35" s="54"/>
      <c r="O35" s="140"/>
      <c r="P35" s="140"/>
      <c r="Q35" s="161"/>
      <c r="R35" s="168"/>
      <c r="S35" s="141"/>
      <c r="T35" s="169"/>
    </row>
    <row r="36" spans="1:255" s="58" customFormat="1" ht="23.7" customHeight="1" x14ac:dyDescent="0.45">
      <c r="A36" s="25" t="s">
        <v>129</v>
      </c>
      <c r="B36" s="26">
        <v>0</v>
      </c>
      <c r="C36" s="27">
        <v>0</v>
      </c>
      <c r="D36" s="110">
        <v>0</v>
      </c>
      <c r="E36" s="429"/>
      <c r="F36" s="430">
        <v>0</v>
      </c>
      <c r="G36" s="431">
        <v>0</v>
      </c>
      <c r="H36" s="432">
        <v>0</v>
      </c>
      <c r="I36" s="54"/>
      <c r="J36" s="3"/>
      <c r="K36" s="2"/>
      <c r="L36" s="2"/>
      <c r="M36" s="2"/>
      <c r="N36" s="54"/>
      <c r="O36" s="140"/>
      <c r="P36" s="140"/>
      <c r="Q36" s="161"/>
      <c r="R36" s="168"/>
      <c r="S36" s="141"/>
      <c r="T36" s="3"/>
      <c r="W36" s="1"/>
    </row>
    <row r="37" spans="1:255" s="58" customFormat="1" ht="23.85" customHeight="1" thickBot="1" x14ac:dyDescent="0.5">
      <c r="A37" s="28" t="s">
        <v>130</v>
      </c>
      <c r="B37" s="29">
        <v>231697275</v>
      </c>
      <c r="C37" s="30">
        <v>223042405</v>
      </c>
      <c r="D37" s="164">
        <v>-8654870</v>
      </c>
      <c r="E37" s="162" t="s">
        <v>131</v>
      </c>
      <c r="F37" s="31">
        <v>231697275</v>
      </c>
      <c r="G37" s="30">
        <v>223042405</v>
      </c>
      <c r="H37" s="32">
        <v>-8654870</v>
      </c>
      <c r="I37" s="54"/>
      <c r="J37" s="3"/>
      <c r="K37" s="2"/>
      <c r="L37" s="2"/>
      <c r="M37" s="4"/>
      <c r="N37" s="54"/>
      <c r="O37" s="155"/>
      <c r="P37" s="155"/>
      <c r="Q37" s="155"/>
      <c r="R37" s="155"/>
      <c r="S37" s="2"/>
      <c r="T37" s="2"/>
      <c r="W37" s="1"/>
    </row>
    <row r="38" spans="1:255" ht="23.85" customHeight="1" x14ac:dyDescent="0.45">
      <c r="A38" s="2"/>
      <c r="B38" s="2"/>
      <c r="C38" s="2"/>
      <c r="D38" s="2"/>
      <c r="H38" s="2"/>
      <c r="O38" s="206" t="s">
        <v>132</v>
      </c>
      <c r="P38" s="206"/>
      <c r="Q38" s="170"/>
      <c r="R38" s="170"/>
      <c r="S38" s="2"/>
      <c r="U38" s="58"/>
      <c r="V38" s="58"/>
    </row>
    <row r="39" spans="1:255" ht="23.85" customHeight="1" x14ac:dyDescent="0.45">
      <c r="A39" s="2"/>
      <c r="B39" s="2"/>
      <c r="C39" s="2"/>
      <c r="D39" s="2"/>
      <c r="E39" s="21" t="s">
        <v>133</v>
      </c>
      <c r="F39" s="156">
        <f>SUM(F22:F25)</f>
        <v>89650663</v>
      </c>
      <c r="G39" s="156">
        <f>SUM(G22:G25)</f>
        <v>96894943</v>
      </c>
      <c r="H39" s="2"/>
      <c r="L39" s="155"/>
      <c r="M39" s="2"/>
      <c r="O39" s="206" t="s">
        <v>134</v>
      </c>
      <c r="P39" s="206"/>
      <c r="Q39" s="156">
        <f>Q34-Q38</f>
        <v>230815892</v>
      </c>
      <c r="R39" s="156">
        <f>R34-R38</f>
        <v>246592578</v>
      </c>
      <c r="T39" s="1"/>
    </row>
    <row r="40" spans="1:255" ht="23.85" customHeight="1" x14ac:dyDescent="0.45">
      <c r="A40" s="157"/>
      <c r="E40" s="171" t="s">
        <v>135</v>
      </c>
      <c r="F40" s="156">
        <f>F35-F39</f>
        <v>0</v>
      </c>
      <c r="G40" s="156">
        <f>G35-G39</f>
        <v>0</v>
      </c>
      <c r="L40" s="155"/>
      <c r="M40" s="2"/>
      <c r="O40" s="155"/>
      <c r="P40" s="155"/>
      <c r="Q40" s="155"/>
      <c r="R40" s="155"/>
      <c r="T40" s="1"/>
    </row>
    <row r="41" spans="1:255" ht="23.85" customHeight="1" x14ac:dyDescent="0.45">
      <c r="A41" s="157"/>
      <c r="E41" s="155"/>
      <c r="F41" s="155"/>
      <c r="G41" s="155"/>
      <c r="L41" s="155"/>
      <c r="M41" s="2"/>
      <c r="O41" s="155"/>
      <c r="P41" s="155"/>
      <c r="Q41" s="155"/>
      <c r="R41" s="155"/>
      <c r="S41" s="2"/>
      <c r="T41" s="1"/>
    </row>
    <row r="42" spans="1:255" s="155" customFormat="1" ht="23.85" customHeight="1" x14ac:dyDescent="0.45">
      <c r="A42" s="158"/>
      <c r="B42" s="2"/>
      <c r="C42" s="2"/>
      <c r="D42" s="2"/>
      <c r="H42" s="2"/>
      <c r="I42" s="2"/>
      <c r="J42" s="3"/>
      <c r="K42" s="2"/>
      <c r="M42" s="2"/>
      <c r="S42" s="2"/>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row>
    <row r="43" spans="1:255" s="155" customFormat="1" ht="23.85" customHeight="1" x14ac:dyDescent="0.45">
      <c r="A43" s="2"/>
      <c r="B43" s="2"/>
      <c r="C43" s="2"/>
      <c r="D43" s="2"/>
      <c r="H43" s="2"/>
      <c r="I43" s="2"/>
      <c r="J43" s="3"/>
      <c r="K43" s="2"/>
      <c r="M43" s="2"/>
      <c r="S43" s="2"/>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row>
    <row r="44" spans="1:255" s="155" customFormat="1" ht="23.85" customHeight="1" x14ac:dyDescent="0.45">
      <c r="A44" s="2"/>
      <c r="B44" s="2"/>
      <c r="C44" s="2"/>
      <c r="D44" s="2"/>
      <c r="H44" s="2"/>
      <c r="I44" s="2"/>
      <c r="J44" s="3"/>
      <c r="K44" s="2"/>
      <c r="M44" s="2"/>
      <c r="S44" s="2"/>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row>
    <row r="45" spans="1:255" s="155" customFormat="1" ht="23.85" customHeight="1" x14ac:dyDescent="0.45">
      <c r="A45" s="2"/>
      <c r="B45" s="2"/>
      <c r="C45" s="2"/>
      <c r="D45" s="2"/>
      <c r="H45" s="2"/>
      <c r="I45" s="2"/>
      <c r="J45" s="3"/>
      <c r="K45" s="2"/>
      <c r="M45" s="2"/>
      <c r="S45" s="2"/>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row>
    <row r="46" spans="1:255" s="155" customFormat="1" ht="23.85" customHeight="1" x14ac:dyDescent="0.45">
      <c r="A46" s="2"/>
      <c r="B46" s="2"/>
      <c r="C46" s="2"/>
      <c r="D46" s="2"/>
      <c r="H46" s="2"/>
      <c r="I46" s="2"/>
      <c r="J46" s="3"/>
      <c r="K46" s="2"/>
      <c r="M46" s="2"/>
      <c r="S46" s="2"/>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row>
    <row r="47" spans="1:255" s="155" customFormat="1" ht="23.85" customHeight="1" x14ac:dyDescent="0.45">
      <c r="A47" s="2"/>
      <c r="B47" s="2"/>
      <c r="C47" s="2"/>
      <c r="D47" s="2"/>
      <c r="H47" s="2"/>
      <c r="I47" s="2"/>
      <c r="J47" s="3"/>
      <c r="K47" s="2"/>
      <c r="M47" s="2"/>
      <c r="S47" s="2"/>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row>
    <row r="48" spans="1:255" s="155" customFormat="1" ht="23.85" customHeight="1" x14ac:dyDescent="0.45">
      <c r="A48" s="2"/>
      <c r="B48" s="2"/>
      <c r="C48" s="2"/>
      <c r="D48" s="2"/>
      <c r="H48" s="2"/>
      <c r="I48" s="2"/>
      <c r="J48" s="3"/>
      <c r="K48" s="2"/>
      <c r="M48" s="2"/>
      <c r="S48" s="2"/>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row>
    <row r="49" spans="1:255" s="155" customFormat="1" ht="23.85" customHeight="1" x14ac:dyDescent="0.45">
      <c r="A49" s="2"/>
      <c r="B49" s="2"/>
      <c r="C49" s="2"/>
      <c r="D49" s="2"/>
      <c r="H49" s="2"/>
      <c r="I49" s="2"/>
      <c r="J49" s="3"/>
      <c r="K49" s="2"/>
      <c r="M49" s="2"/>
      <c r="O49" s="2"/>
      <c r="P49" s="2"/>
      <c r="Q49" s="2"/>
      <c r="R49" s="2"/>
      <c r="S49" s="2"/>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row>
    <row r="50" spans="1:255" s="155" customFormat="1" ht="23.85" customHeight="1" x14ac:dyDescent="0.45">
      <c r="A50" s="2"/>
      <c r="B50" s="2"/>
      <c r="C50" s="2"/>
      <c r="D50" s="2"/>
      <c r="H50" s="2"/>
      <c r="I50" s="2"/>
      <c r="J50" s="3"/>
      <c r="K50" s="2"/>
      <c r="M50" s="2"/>
      <c r="O50" s="2"/>
      <c r="P50" s="2"/>
      <c r="Q50" s="2"/>
      <c r="R50" s="2"/>
      <c r="S50" s="2"/>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row>
    <row r="51" spans="1:255" s="155" customFormat="1" ht="23.85" customHeight="1" x14ac:dyDescent="0.45">
      <c r="A51" s="2"/>
      <c r="B51" s="2"/>
      <c r="C51" s="2"/>
      <c r="D51" s="2"/>
      <c r="H51" s="2"/>
      <c r="I51" s="2"/>
      <c r="J51" s="3"/>
      <c r="K51" s="2"/>
      <c r="M51" s="2"/>
      <c r="O51" s="2"/>
      <c r="P51" s="2"/>
      <c r="Q51" s="2"/>
      <c r="R51" s="2"/>
      <c r="S51" s="2"/>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s="155" customFormat="1" ht="23.85" customHeight="1" x14ac:dyDescent="0.45">
      <c r="A52" s="2"/>
      <c r="B52" s="2"/>
      <c r="C52" s="2"/>
      <c r="D52" s="2"/>
      <c r="H52" s="2"/>
      <c r="I52" s="2"/>
      <c r="J52" s="3"/>
      <c r="K52" s="2"/>
      <c r="M52" s="2"/>
      <c r="O52" s="2"/>
      <c r="P52" s="2"/>
      <c r="Q52" s="2"/>
      <c r="R52" s="2"/>
      <c r="S52" s="2"/>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s="155" customFormat="1" ht="23.85" customHeight="1" x14ac:dyDescent="0.45">
      <c r="A53" s="2"/>
      <c r="B53" s="2"/>
      <c r="C53" s="2"/>
      <c r="D53" s="2"/>
      <c r="H53" s="2"/>
      <c r="I53" s="2"/>
      <c r="J53" s="3"/>
      <c r="K53" s="2"/>
      <c r="M53" s="2"/>
      <c r="O53" s="2"/>
      <c r="P53" s="2"/>
      <c r="Q53" s="2"/>
      <c r="R53" s="2"/>
      <c r="S53" s="2"/>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row>
    <row r="54" spans="1:255" s="155" customFormat="1" ht="23.85" customHeight="1" x14ac:dyDescent="0.45">
      <c r="A54" s="2"/>
      <c r="B54" s="2"/>
      <c r="C54" s="2"/>
      <c r="D54" s="2"/>
      <c r="H54" s="2"/>
      <c r="I54" s="2"/>
      <c r="J54" s="3"/>
      <c r="K54" s="2"/>
      <c r="M54" s="2"/>
      <c r="O54" s="2"/>
      <c r="P54" s="2"/>
      <c r="Q54" s="2"/>
      <c r="R54" s="2"/>
      <c r="S54" s="2"/>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row>
    <row r="55" spans="1:255" s="155" customFormat="1" ht="23.85" customHeight="1" x14ac:dyDescent="0.45">
      <c r="A55" s="2"/>
      <c r="B55" s="2"/>
      <c r="C55" s="2"/>
      <c r="D55" s="2"/>
      <c r="E55" s="5"/>
      <c r="F55" s="4"/>
      <c r="G55" s="4"/>
      <c r="H55" s="2"/>
      <c r="I55" s="2"/>
      <c r="J55" s="3"/>
      <c r="K55" s="2"/>
      <c r="M55" s="2"/>
      <c r="O55" s="2"/>
      <c r="P55" s="2"/>
      <c r="Q55" s="2"/>
      <c r="R55" s="2"/>
      <c r="S55" s="2"/>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row>
    <row r="56" spans="1:255" s="155" customFormat="1" ht="23.85" customHeight="1" x14ac:dyDescent="0.45">
      <c r="A56" s="2"/>
      <c r="B56" s="2"/>
      <c r="C56" s="2"/>
      <c r="D56" s="2"/>
      <c r="E56" s="5"/>
      <c r="F56" s="4"/>
      <c r="G56" s="4"/>
      <c r="H56" s="2"/>
      <c r="I56" s="2"/>
      <c r="J56" s="3"/>
      <c r="K56" s="2"/>
      <c r="M56" s="2"/>
      <c r="O56" s="2"/>
      <c r="P56" s="2"/>
      <c r="Q56" s="2"/>
      <c r="R56" s="2"/>
      <c r="S56" s="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row>
    <row r="57" spans="1:255" s="155" customFormat="1" ht="23.85" customHeight="1" x14ac:dyDescent="0.45">
      <c r="A57" s="2"/>
      <c r="B57" s="2"/>
      <c r="C57" s="2"/>
      <c r="D57" s="2"/>
      <c r="E57" s="5"/>
      <c r="F57" s="4"/>
      <c r="G57" s="4"/>
      <c r="H57" s="2"/>
      <c r="I57" s="2"/>
      <c r="J57" s="3"/>
      <c r="K57" s="2"/>
      <c r="M57" s="2"/>
      <c r="O57" s="2"/>
      <c r="P57" s="2"/>
      <c r="Q57" s="2"/>
      <c r="R57" s="2"/>
      <c r="S57" s="2"/>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row>
    <row r="58" spans="1:255" s="155" customFormat="1" ht="23.85" customHeight="1" x14ac:dyDescent="0.45">
      <c r="A58" s="2"/>
      <c r="B58" s="2"/>
      <c r="C58" s="2"/>
      <c r="D58" s="2"/>
      <c r="E58" s="5"/>
      <c r="F58" s="4"/>
      <c r="G58" s="4"/>
      <c r="H58" s="2"/>
      <c r="I58" s="2"/>
      <c r="J58" s="3"/>
      <c r="K58" s="2"/>
      <c r="M58" s="2"/>
      <c r="O58" s="2"/>
      <c r="P58" s="2"/>
      <c r="Q58" s="2"/>
      <c r="R58" s="2"/>
      <c r="S58" s="2"/>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s="155" customFormat="1" ht="23.85" customHeight="1" x14ac:dyDescent="0.45">
      <c r="A59" s="2"/>
      <c r="B59" s="2"/>
      <c r="C59" s="2"/>
      <c r="D59" s="2"/>
      <c r="E59" s="5"/>
      <c r="F59" s="4"/>
      <c r="G59" s="4"/>
      <c r="H59" s="2"/>
      <c r="I59" s="2"/>
      <c r="J59" s="3"/>
      <c r="K59" s="2"/>
      <c r="M59" s="2"/>
      <c r="O59" s="2"/>
      <c r="P59" s="2"/>
      <c r="Q59" s="2"/>
      <c r="R59" s="2"/>
      <c r="S59" s="2"/>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row>
    <row r="60" spans="1:255" s="155" customFormat="1" ht="23.85" customHeight="1" x14ac:dyDescent="0.45">
      <c r="A60" s="2"/>
      <c r="B60" s="2"/>
      <c r="C60" s="2"/>
      <c r="D60" s="2"/>
      <c r="E60" s="5"/>
      <c r="F60" s="4"/>
      <c r="G60" s="4"/>
      <c r="H60" s="2"/>
      <c r="I60" s="2"/>
      <c r="J60" s="3"/>
      <c r="K60" s="2"/>
      <c r="M60" s="2"/>
      <c r="O60" s="2"/>
      <c r="P60" s="2"/>
      <c r="Q60" s="2"/>
      <c r="R60" s="2"/>
      <c r="S60" s="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row>
    <row r="61" spans="1:255" s="155" customFormat="1" ht="23.85" customHeight="1" x14ac:dyDescent="0.45">
      <c r="A61" s="2"/>
      <c r="B61" s="2"/>
      <c r="C61" s="2"/>
      <c r="D61" s="2"/>
      <c r="E61" s="5"/>
      <c r="F61" s="4"/>
      <c r="G61" s="4"/>
      <c r="H61" s="2"/>
      <c r="I61" s="2"/>
      <c r="J61" s="3"/>
      <c r="K61" s="2"/>
      <c r="M61" s="2"/>
      <c r="O61" s="2"/>
      <c r="P61" s="2"/>
      <c r="Q61" s="2"/>
      <c r="R61" s="2"/>
      <c r="S61" s="2"/>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row>
    <row r="62" spans="1:255" s="155" customFormat="1" ht="23.85" customHeight="1" x14ac:dyDescent="0.45">
      <c r="A62" s="2"/>
      <c r="B62" s="2"/>
      <c r="C62" s="2"/>
      <c r="D62" s="2"/>
      <c r="E62" s="5"/>
      <c r="F62" s="4"/>
      <c r="G62" s="4"/>
      <c r="H62" s="2"/>
      <c r="I62" s="2"/>
      <c r="J62" s="3"/>
      <c r="K62" s="2"/>
      <c r="M62" s="2"/>
      <c r="O62" s="2"/>
      <c r="P62" s="2"/>
      <c r="Q62" s="2"/>
      <c r="R62" s="2"/>
      <c r="S62" s="2"/>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row>
    <row r="63" spans="1:255" s="155" customFormat="1" ht="23.85" customHeight="1" x14ac:dyDescent="0.45">
      <c r="A63" s="2"/>
      <c r="B63" s="2"/>
      <c r="C63" s="2"/>
      <c r="D63" s="2"/>
      <c r="E63" s="5"/>
      <c r="F63" s="4"/>
      <c r="G63" s="4"/>
      <c r="H63" s="2"/>
      <c r="I63" s="2"/>
      <c r="J63" s="3"/>
      <c r="K63" s="2"/>
      <c r="M63" s="2"/>
      <c r="O63" s="2"/>
      <c r="P63" s="2"/>
      <c r="Q63" s="2"/>
      <c r="R63" s="2"/>
      <c r="S63" s="2"/>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row>
    <row r="64" spans="1:255" s="155" customFormat="1" ht="23.85" customHeight="1" x14ac:dyDescent="0.45">
      <c r="A64" s="2"/>
      <c r="B64" s="2"/>
      <c r="C64" s="2"/>
      <c r="D64" s="2"/>
      <c r="E64" s="5"/>
      <c r="F64" s="4"/>
      <c r="G64" s="4"/>
      <c r="H64" s="2"/>
      <c r="I64" s="2"/>
      <c r="J64" s="3"/>
      <c r="K64" s="2"/>
      <c r="M64" s="2"/>
      <c r="O64" s="2"/>
      <c r="P64" s="2"/>
      <c r="Q64" s="2"/>
      <c r="R64" s="2"/>
      <c r="S64" s="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row>
    <row r="65" spans="1:255" s="155" customFormat="1" ht="23.85" customHeight="1" x14ac:dyDescent="0.45">
      <c r="A65" s="2"/>
      <c r="B65" s="2"/>
      <c r="C65" s="2"/>
      <c r="D65" s="2"/>
      <c r="E65" s="5"/>
      <c r="F65" s="4"/>
      <c r="G65" s="4"/>
      <c r="H65" s="2"/>
      <c r="I65" s="2"/>
      <c r="J65" s="3"/>
      <c r="K65" s="2"/>
      <c r="M65" s="2"/>
      <c r="O65" s="2"/>
      <c r="P65" s="2"/>
      <c r="Q65" s="2"/>
      <c r="R65" s="2"/>
      <c r="S65" s="2"/>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row>
    <row r="66" spans="1:255" s="155" customFormat="1" ht="23.85" customHeight="1" x14ac:dyDescent="0.45">
      <c r="A66" s="2"/>
      <c r="B66" s="2"/>
      <c r="C66" s="2"/>
      <c r="D66" s="2"/>
      <c r="E66" s="5"/>
      <c r="F66" s="4"/>
      <c r="G66" s="4"/>
      <c r="H66" s="2"/>
      <c r="I66" s="2"/>
      <c r="J66" s="3"/>
      <c r="K66" s="2"/>
      <c r="M66" s="2"/>
      <c r="O66" s="2"/>
      <c r="P66" s="2"/>
      <c r="Q66" s="2"/>
      <c r="R66" s="2"/>
      <c r="S66" s="2"/>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row>
    <row r="67" spans="1:255" s="155" customFormat="1" ht="23.85" customHeight="1" x14ac:dyDescent="0.45">
      <c r="A67" s="2"/>
      <c r="B67" s="2"/>
      <c r="C67" s="2"/>
      <c r="D67" s="2"/>
      <c r="E67" s="5"/>
      <c r="F67" s="4"/>
      <c r="G67" s="4"/>
      <c r="H67" s="2"/>
      <c r="I67" s="2"/>
      <c r="J67" s="3"/>
      <c r="K67" s="2"/>
      <c r="M67" s="4"/>
      <c r="O67" s="2"/>
      <c r="P67" s="2"/>
      <c r="Q67" s="2"/>
      <c r="R67" s="2"/>
      <c r="S67" s="2"/>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s="155" customFormat="1" ht="23.85" customHeight="1" x14ac:dyDescent="0.45">
      <c r="A68" s="2"/>
      <c r="B68" s="2"/>
      <c r="C68" s="2"/>
      <c r="D68" s="2"/>
      <c r="E68" s="5"/>
      <c r="F68" s="4"/>
      <c r="G68" s="4"/>
      <c r="H68" s="2"/>
      <c r="I68" s="2"/>
      <c r="J68" s="3"/>
      <c r="K68" s="2"/>
      <c r="M68" s="4"/>
      <c r="O68" s="2"/>
      <c r="P68" s="2"/>
      <c r="Q68" s="2"/>
      <c r="R68" s="2"/>
      <c r="S68" s="2"/>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s="155" customFormat="1" ht="23.85" customHeight="1" x14ac:dyDescent="0.45">
      <c r="A69" s="2"/>
      <c r="B69" s="2"/>
      <c r="C69" s="2"/>
      <c r="D69" s="2"/>
      <c r="E69" s="5"/>
      <c r="F69" s="4"/>
      <c r="G69" s="4"/>
      <c r="H69" s="2"/>
      <c r="I69" s="2"/>
      <c r="J69" s="3"/>
      <c r="K69" s="2"/>
      <c r="L69" s="2"/>
      <c r="M69" s="4"/>
      <c r="O69" s="2"/>
      <c r="P69" s="2"/>
      <c r="Q69" s="2"/>
      <c r="R69" s="2"/>
      <c r="S69" s="4"/>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row>
    <row r="70" spans="1:255" s="155" customFormat="1" ht="23.85" customHeight="1" x14ac:dyDescent="0.45">
      <c r="A70" s="5"/>
      <c r="B70" s="4"/>
      <c r="C70" s="4"/>
      <c r="D70" s="4"/>
      <c r="E70" s="5"/>
      <c r="F70" s="4"/>
      <c r="G70" s="4"/>
      <c r="H70" s="4"/>
      <c r="I70" s="2"/>
      <c r="J70" s="3"/>
      <c r="K70" s="2"/>
      <c r="L70" s="2"/>
      <c r="M70" s="4"/>
      <c r="O70" s="2"/>
      <c r="P70" s="2"/>
      <c r="Q70" s="2"/>
      <c r="R70" s="2"/>
      <c r="S70" s="4"/>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row>
    <row r="71" spans="1:255" s="155" customFormat="1" ht="23.85" customHeight="1" x14ac:dyDescent="0.45">
      <c r="A71" s="5"/>
      <c r="B71" s="4"/>
      <c r="C71" s="4"/>
      <c r="D71" s="4"/>
      <c r="E71" s="5"/>
      <c r="F71" s="4"/>
      <c r="G71" s="4"/>
      <c r="H71" s="4"/>
      <c r="I71" s="2"/>
      <c r="J71" s="3"/>
      <c r="K71" s="2"/>
      <c r="L71" s="2"/>
      <c r="M71" s="4"/>
      <c r="O71" s="2"/>
      <c r="P71" s="2"/>
      <c r="Q71" s="2"/>
      <c r="R71" s="2"/>
      <c r="S71" s="4"/>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row>
    <row r="72" spans="1:255" s="155" customFormat="1" ht="23.85" customHeight="1" x14ac:dyDescent="0.45">
      <c r="A72" s="5"/>
      <c r="B72" s="4"/>
      <c r="C72" s="4"/>
      <c r="D72" s="4"/>
      <c r="E72" s="5"/>
      <c r="F72" s="4"/>
      <c r="G72" s="4"/>
      <c r="H72" s="4"/>
      <c r="I72" s="2"/>
      <c r="J72" s="3"/>
      <c r="K72" s="2"/>
      <c r="L72" s="2"/>
      <c r="M72" s="4"/>
      <c r="O72" s="2"/>
      <c r="P72" s="2"/>
      <c r="Q72" s="2"/>
      <c r="R72" s="2"/>
      <c r="S72" s="4"/>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row>
    <row r="73" spans="1:255" ht="23.85" customHeight="1" x14ac:dyDescent="0.45">
      <c r="U73" s="155"/>
      <c r="V73" s="155"/>
    </row>
    <row r="74" spans="1:255" ht="23.85" customHeight="1" x14ac:dyDescent="0.45">
      <c r="U74" s="155"/>
      <c r="V74" s="155"/>
    </row>
  </sheetData>
  <mergeCells count="20">
    <mergeCell ref="C1:D1"/>
    <mergeCell ref="E1:F1"/>
    <mergeCell ref="G1:J1"/>
    <mergeCell ref="K1:N1"/>
    <mergeCell ref="O38:P38"/>
    <mergeCell ref="O2:P2"/>
    <mergeCell ref="O3:O11"/>
    <mergeCell ref="E35:E36"/>
    <mergeCell ref="F35:F36"/>
    <mergeCell ref="G35:G36"/>
    <mergeCell ref="H35:H36"/>
    <mergeCell ref="O39:P39"/>
    <mergeCell ref="U10:V10"/>
    <mergeCell ref="U3:V3"/>
    <mergeCell ref="U7:V7"/>
    <mergeCell ref="U5:V5"/>
    <mergeCell ref="O34:P34"/>
    <mergeCell ref="O12:O18"/>
    <mergeCell ref="O19:O28"/>
    <mergeCell ref="O29:O33"/>
  </mergeCells>
  <phoneticPr fontId="3"/>
  <conditionalFormatting sqref="B3:C4 F3:G4 K3:L6 Q3:R33 B6:C7 F6:G13 B11:C12 K12:L14 B14:C17 K16:L17 F16:G19 K20:L21 B20:C23 F22:G25 K23:L23 B25:C26 B28:C33">
    <cfRule type="containsBlanks" dxfId="5" priority="3">
      <formula>LEN(TRIM(B3))=0</formula>
    </cfRule>
  </conditionalFormatting>
  <conditionalFormatting sqref="B9:C9">
    <cfRule type="containsBlanks" dxfId="4" priority="1">
      <formula>LEN(TRIM(B9))=0</formula>
    </cfRule>
    <cfRule type="containsBlanks" dxfId="3" priority="2">
      <formula>LEN(TRIM(B9))=0</formula>
    </cfRule>
  </conditionalFormatting>
  <conditionalFormatting sqref="B36:C36">
    <cfRule type="containsBlanks" dxfId="2" priority="4">
      <formula>LEN(TRIM(B36))=0</formula>
    </cfRule>
  </conditionalFormatting>
  <conditionalFormatting sqref="E1:F1">
    <cfRule type="containsBlanks" dxfId="1" priority="6">
      <formula>LEN(TRIM(E1))=0</formula>
    </cfRule>
  </conditionalFormatting>
  <conditionalFormatting sqref="K1">
    <cfRule type="containsBlanks" dxfId="0" priority="5">
      <formula>LEN(TRIM(K1))=0</formula>
    </cfRule>
  </conditionalFormatting>
  <printOptions horizontalCentered="1" verticalCentered="1"/>
  <pageMargins left="0.39370078740157483" right="0.39370078740157483" top="0.39370078740157483" bottom="0.39370078740157483" header="0.19685039370078741" footer="0.11811023622047245"/>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A320-66D2-43F6-97E2-6B67CCE80AEE}">
  <sheetPr>
    <tabColor theme="4" tint="0.79998168889431442"/>
  </sheetPr>
  <dimension ref="A1:AY41"/>
  <sheetViews>
    <sheetView topLeftCell="A24" workbookViewId="0">
      <selection activeCell="Z45" sqref="Z45"/>
    </sheetView>
  </sheetViews>
  <sheetFormatPr defaultColWidth="2.69921875" defaultRowHeight="18" x14ac:dyDescent="0.45"/>
  <cols>
    <col min="38" max="38" width="2.3984375" customWidth="1"/>
  </cols>
  <sheetData>
    <row r="1" spans="1:29" x14ac:dyDescent="0.45">
      <c r="A1" s="199" t="s">
        <v>262</v>
      </c>
    </row>
    <row r="3" spans="1:29" x14ac:dyDescent="0.45">
      <c r="A3" t="s">
        <v>263</v>
      </c>
    </row>
    <row r="4" spans="1:29" x14ac:dyDescent="0.45">
      <c r="A4" t="s">
        <v>264</v>
      </c>
    </row>
    <row r="6" spans="1:29" x14ac:dyDescent="0.45">
      <c r="A6" t="s">
        <v>265</v>
      </c>
      <c r="B6" s="200"/>
      <c r="C6" s="200"/>
      <c r="D6" s="200"/>
      <c r="E6" s="200"/>
      <c r="F6" t="s">
        <v>266</v>
      </c>
      <c r="G6" t="s">
        <v>267</v>
      </c>
    </row>
    <row r="8" spans="1:29" x14ac:dyDescent="0.45">
      <c r="A8" s="221" t="s">
        <v>268</v>
      </c>
      <c r="B8" s="221"/>
      <c r="C8" s="221"/>
      <c r="D8" s="221"/>
      <c r="E8" s="221"/>
      <c r="F8" s="221"/>
      <c r="G8" s="221"/>
      <c r="H8" s="221"/>
      <c r="I8" s="221"/>
      <c r="J8" s="221"/>
    </row>
    <row r="10" spans="1:29" x14ac:dyDescent="0.45">
      <c r="A10" s="199" t="s">
        <v>269</v>
      </c>
    </row>
    <row r="11" spans="1:29" x14ac:dyDescent="0.45">
      <c r="A11" s="199"/>
    </row>
    <row r="12" spans="1:29" x14ac:dyDescent="0.45">
      <c r="A12" t="s">
        <v>270</v>
      </c>
    </row>
    <row r="13" spans="1:29" x14ac:dyDescent="0.45">
      <c r="A13" t="s">
        <v>271</v>
      </c>
    </row>
    <row r="15" spans="1:29" ht="18.75" customHeight="1" x14ac:dyDescent="0.45">
      <c r="A15" s="222" t="s">
        <v>272</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4"/>
    </row>
    <row r="16" spans="1:29" x14ac:dyDescent="0.45">
      <c r="A16" s="225"/>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7"/>
    </row>
    <row r="17" spans="1:51" x14ac:dyDescent="0.45">
      <c r="A17" s="225"/>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7"/>
    </row>
    <row r="18" spans="1:51" x14ac:dyDescent="0.45">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7"/>
    </row>
    <row r="19" spans="1:51" x14ac:dyDescent="0.45">
      <c r="A19" s="225"/>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7"/>
      <c r="AN19" s="201"/>
    </row>
    <row r="20" spans="1:51" x14ac:dyDescent="0.45">
      <c r="A20" s="228"/>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30"/>
    </row>
    <row r="22" spans="1:51" x14ac:dyDescent="0.45">
      <c r="A22" s="199" t="s">
        <v>273</v>
      </c>
    </row>
    <row r="23" spans="1:51" ht="31.8" x14ac:dyDescent="0.45">
      <c r="AY23" s="202"/>
    </row>
    <row r="24" spans="1:51" x14ac:dyDescent="0.45">
      <c r="A24" t="s">
        <v>274</v>
      </c>
    </row>
    <row r="25" spans="1:51" x14ac:dyDescent="0.45">
      <c r="A25" t="s">
        <v>275</v>
      </c>
    </row>
    <row r="26" spans="1:51" x14ac:dyDescent="0.45">
      <c r="A26" t="s">
        <v>276</v>
      </c>
    </row>
    <row r="28" spans="1:51" x14ac:dyDescent="0.45">
      <c r="A28" s="199" t="s">
        <v>277</v>
      </c>
    </row>
    <row r="30" spans="1:51" x14ac:dyDescent="0.45">
      <c r="A30" t="s">
        <v>278</v>
      </c>
    </row>
    <row r="31" spans="1:51" x14ac:dyDescent="0.45">
      <c r="A31" t="s">
        <v>279</v>
      </c>
    </row>
    <row r="32" spans="1:51" x14ac:dyDescent="0.45">
      <c r="A32" t="s">
        <v>280</v>
      </c>
    </row>
    <row r="34" spans="1:1" x14ac:dyDescent="0.45">
      <c r="A34" s="199" t="s">
        <v>281</v>
      </c>
    </row>
    <row r="36" spans="1:1" x14ac:dyDescent="0.45">
      <c r="A36" t="s">
        <v>282</v>
      </c>
    </row>
    <row r="37" spans="1:1" x14ac:dyDescent="0.45">
      <c r="A37" t="s">
        <v>283</v>
      </c>
    </row>
    <row r="38" spans="1:1" x14ac:dyDescent="0.45">
      <c r="A38" t="s">
        <v>284</v>
      </c>
    </row>
    <row r="40" spans="1:1" x14ac:dyDescent="0.45">
      <c r="A40" s="199" t="s">
        <v>285</v>
      </c>
    </row>
    <row r="41" spans="1:1" x14ac:dyDescent="0.45">
      <c r="A41" t="s">
        <v>286</v>
      </c>
    </row>
  </sheetData>
  <sheetProtection algorithmName="SHA-512" hashValue="OtYJDG1V9eQeEZtrut5padYMsmy4DRghjN34IDry8FKnrFlYGbU4MaKfxxuggTLzOjC+KHTU5KeCfpdkf0c4Kw==" saltValue="fXHPMYxCozjuj1ZAoC6ppg==" spinCount="100000" sheet="1" objects="1" scenarios="1"/>
  <mergeCells count="2">
    <mergeCell ref="A8:J8"/>
    <mergeCell ref="A15:AC20"/>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80604-7DD6-4908-B45E-975FE0B16C69}">
  <sheetPr>
    <tabColor theme="8" tint="0.79998168889431442"/>
  </sheetPr>
  <dimension ref="A1:BJ50"/>
  <sheetViews>
    <sheetView tabSelected="1" view="pageBreakPreview" zoomScale="118" zoomScaleNormal="85" zoomScaleSheetLayoutView="100" workbookViewId="0">
      <selection activeCell="W48" sqref="W48:Y50"/>
    </sheetView>
  </sheetViews>
  <sheetFormatPr defaultColWidth="3" defaultRowHeight="25.5" customHeight="1" x14ac:dyDescent="0.45"/>
  <cols>
    <col min="1" max="46" width="3" style="184"/>
    <col min="47" max="47" width="10.59765625" style="184" bestFit="1" customWidth="1"/>
    <col min="48" max="51" width="3" style="184"/>
    <col min="52" max="52" width="9.69921875" style="184" bestFit="1" customWidth="1"/>
    <col min="53" max="16384" width="3" style="184"/>
  </cols>
  <sheetData>
    <row r="1" spans="1:58" ht="25.5" customHeight="1" x14ac:dyDescent="0.45">
      <c r="A1" s="183" t="s">
        <v>141</v>
      </c>
      <c r="B1" s="183"/>
      <c r="C1" s="183"/>
      <c r="D1" s="183"/>
      <c r="E1" s="183"/>
      <c r="F1" s="183"/>
      <c r="G1" s="183"/>
      <c r="H1" s="183"/>
      <c r="I1" s="183"/>
      <c r="J1" s="183"/>
      <c r="K1" s="183"/>
      <c r="L1" s="183"/>
      <c r="M1" s="183"/>
      <c r="N1" s="183"/>
      <c r="O1" s="183"/>
      <c r="AS1" s="183"/>
      <c r="AT1" s="183"/>
      <c r="AU1" s="183"/>
      <c r="AV1" s="183"/>
      <c r="AW1" s="183"/>
      <c r="AX1" s="183"/>
      <c r="AY1" s="183"/>
      <c r="AZ1" s="183"/>
      <c r="BA1" s="183"/>
      <c r="BB1" s="183"/>
      <c r="BC1" s="183"/>
      <c r="BD1" s="183"/>
      <c r="BE1" s="183"/>
      <c r="BF1" s="183"/>
    </row>
    <row r="3" spans="1:58" ht="25.5" customHeight="1" x14ac:dyDescent="0.45">
      <c r="A3" s="184" t="s">
        <v>142</v>
      </c>
    </row>
    <row r="4" spans="1:58" ht="25.5" customHeight="1" x14ac:dyDescent="0.45">
      <c r="A4" s="184" t="s">
        <v>143</v>
      </c>
    </row>
    <row r="6" spans="1:58" ht="25.5" customHeight="1" x14ac:dyDescent="0.45">
      <c r="A6" s="184" t="s">
        <v>144</v>
      </c>
    </row>
    <row r="7" spans="1:58" ht="25.5" customHeight="1" x14ac:dyDescent="0.45">
      <c r="A7" s="185" t="s">
        <v>145</v>
      </c>
      <c r="AS7" s="185"/>
    </row>
    <row r="8" spans="1:58" ht="25.5" customHeight="1" x14ac:dyDescent="0.45">
      <c r="A8" s="185" t="s">
        <v>146</v>
      </c>
      <c r="AS8" s="185"/>
    </row>
    <row r="9" spans="1:58" ht="25.5" customHeight="1" x14ac:dyDescent="0.45">
      <c r="A9" s="185" t="s">
        <v>147</v>
      </c>
      <c r="AS9" s="185"/>
    </row>
    <row r="10" spans="1:58" ht="25.5" customHeight="1" x14ac:dyDescent="0.45">
      <c r="A10" s="185" t="s">
        <v>148</v>
      </c>
      <c r="AS10" s="185"/>
    </row>
    <row r="11" spans="1:58" ht="25.5" customHeight="1" x14ac:dyDescent="0.45">
      <c r="A11" s="184" t="s">
        <v>149</v>
      </c>
    </row>
    <row r="13" spans="1:58" ht="25.5" customHeight="1" x14ac:dyDescent="0.45">
      <c r="A13" s="185" t="s">
        <v>150</v>
      </c>
      <c r="B13" s="185"/>
      <c r="C13" s="185"/>
      <c r="D13" s="185"/>
      <c r="E13" s="185"/>
      <c r="F13" s="185"/>
    </row>
    <row r="14" spans="1:58" ht="25.5" customHeight="1" x14ac:dyDescent="0.45">
      <c r="A14" s="234" t="s">
        <v>151</v>
      </c>
      <c r="B14" s="234"/>
      <c r="C14" s="234"/>
      <c r="D14" s="234"/>
      <c r="E14" s="244">
        <f>(決算書!G11+決算書!G12)/10000</f>
        <v>0</v>
      </c>
      <c r="F14" s="244"/>
      <c r="G14" s="244"/>
      <c r="H14" s="244"/>
      <c r="I14" s="244"/>
      <c r="J14" s="244"/>
      <c r="K14" s="234" t="s">
        <v>137</v>
      </c>
      <c r="L14" s="234"/>
      <c r="M14" s="184" t="s">
        <v>152</v>
      </c>
    </row>
    <row r="15" spans="1:58" ht="25.5" customHeight="1" x14ac:dyDescent="0.45">
      <c r="A15" s="234" t="s">
        <v>136</v>
      </c>
      <c r="B15" s="234"/>
      <c r="C15" s="234"/>
      <c r="D15" s="234"/>
      <c r="E15" s="244">
        <f>決算書!G20/10000</f>
        <v>9910.8693000000003</v>
      </c>
      <c r="F15" s="244"/>
      <c r="G15" s="244"/>
      <c r="H15" s="244"/>
      <c r="I15" s="244"/>
      <c r="J15" s="244"/>
      <c r="K15" s="234" t="s">
        <v>137</v>
      </c>
      <c r="L15" s="234"/>
      <c r="M15" s="184" t="s">
        <v>244</v>
      </c>
    </row>
    <row r="16" spans="1:58" ht="25.5" customHeight="1" x14ac:dyDescent="0.45">
      <c r="A16" s="234" t="s">
        <v>153</v>
      </c>
      <c r="B16" s="234"/>
      <c r="C16" s="234"/>
      <c r="D16" s="234"/>
      <c r="E16" s="245">
        <f>E14+E15</f>
        <v>9910.8693000000003</v>
      </c>
      <c r="F16" s="245"/>
      <c r="G16" s="245"/>
      <c r="H16" s="245"/>
      <c r="I16" s="245"/>
      <c r="J16" s="245"/>
      <c r="K16" s="234" t="s">
        <v>137</v>
      </c>
      <c r="L16" s="234"/>
    </row>
    <row r="17" spans="1:31" ht="25.5" customHeight="1" x14ac:dyDescent="0.45">
      <c r="A17" s="186"/>
      <c r="B17" s="186"/>
      <c r="C17" s="186"/>
      <c r="D17" s="186"/>
      <c r="E17" s="186"/>
      <c r="F17" s="186"/>
      <c r="G17" s="186"/>
      <c r="H17" s="186"/>
      <c r="I17" s="186"/>
      <c r="J17" s="186"/>
      <c r="K17" s="186"/>
      <c r="L17" s="186"/>
    </row>
    <row r="18" spans="1:31" ht="25.5" customHeight="1" x14ac:dyDescent="0.45">
      <c r="A18" s="243" t="s">
        <v>154</v>
      </c>
      <c r="B18" s="243"/>
      <c r="C18" s="243"/>
      <c r="D18" s="253"/>
      <c r="E18" s="254">
        <v>30</v>
      </c>
      <c r="F18" s="254"/>
      <c r="G18" s="254"/>
      <c r="H18" s="254"/>
      <c r="I18" s="184" t="s">
        <v>155</v>
      </c>
    </row>
    <row r="20" spans="1:31" ht="25.5" customHeight="1" x14ac:dyDescent="0.45">
      <c r="A20" s="247" t="s">
        <v>156</v>
      </c>
      <c r="B20" s="248"/>
      <c r="C20" s="248"/>
      <c r="D20" s="248"/>
      <c r="E20" s="248"/>
      <c r="F20" s="249"/>
      <c r="G20" s="250" t="s">
        <v>138</v>
      </c>
      <c r="H20" s="251"/>
      <c r="I20" s="252"/>
      <c r="J20" s="231">
        <f>E16/(1-E18/100)</f>
        <v>14158.384714285716</v>
      </c>
      <c r="K20" s="232"/>
      <c r="L20" s="233"/>
      <c r="M20" s="234" t="s">
        <v>137</v>
      </c>
      <c r="N20" s="234"/>
      <c r="O20" s="184" t="s">
        <v>157</v>
      </c>
    </row>
    <row r="22" spans="1:31" ht="25.5" customHeight="1" x14ac:dyDescent="0.45">
      <c r="A22" s="185" t="s">
        <v>146</v>
      </c>
    </row>
    <row r="23" spans="1:31" ht="25.5" customHeight="1" x14ac:dyDescent="0.45">
      <c r="A23" s="184" t="s">
        <v>158</v>
      </c>
    </row>
    <row r="24" spans="1:31" ht="25.5" customHeight="1" x14ac:dyDescent="0.45">
      <c r="A24" s="241" t="s">
        <v>156</v>
      </c>
      <c r="B24" s="241"/>
      <c r="C24" s="241"/>
      <c r="D24" s="242">
        <v>0</v>
      </c>
      <c r="E24" s="242"/>
      <c r="F24" s="242"/>
      <c r="G24" s="242"/>
      <c r="H24" s="234" t="s">
        <v>137</v>
      </c>
      <c r="I24" s="234"/>
      <c r="J24" s="184" t="s">
        <v>159</v>
      </c>
    </row>
    <row r="25" spans="1:31" ht="25.5" customHeight="1" x14ac:dyDescent="0.45">
      <c r="A25" s="184" t="s">
        <v>160</v>
      </c>
    </row>
    <row r="27" spans="1:31" ht="25.5" customHeight="1" x14ac:dyDescent="0.45">
      <c r="A27" s="185" t="s">
        <v>161</v>
      </c>
    </row>
    <row r="28" spans="1:31" ht="25.5" customHeight="1" x14ac:dyDescent="0.45">
      <c r="A28" s="184" t="s">
        <v>162</v>
      </c>
    </row>
    <row r="29" spans="1:31" ht="25.5" customHeight="1" x14ac:dyDescent="0.45">
      <c r="A29" s="184" t="s">
        <v>163</v>
      </c>
      <c r="E29" s="242"/>
      <c r="F29" s="242"/>
      <c r="G29" s="242"/>
      <c r="H29" s="242"/>
      <c r="I29" s="234" t="s">
        <v>137</v>
      </c>
      <c r="J29" s="234"/>
      <c r="K29" s="184" t="s">
        <v>164</v>
      </c>
      <c r="O29" s="184" t="s">
        <v>165</v>
      </c>
      <c r="Y29" s="244">
        <f>決算書!L9*100</f>
        <v>69.818575644458576</v>
      </c>
      <c r="Z29" s="244"/>
      <c r="AA29" s="244"/>
      <c r="AB29" s="244"/>
      <c r="AC29" s="234" t="s">
        <v>166</v>
      </c>
      <c r="AD29" s="234"/>
      <c r="AE29" s="184" t="s">
        <v>167</v>
      </c>
    </row>
    <row r="31" spans="1:31" ht="25.5" customHeight="1" x14ac:dyDescent="0.45">
      <c r="A31" s="241" t="s">
        <v>156</v>
      </c>
      <c r="B31" s="241"/>
      <c r="C31" s="241"/>
      <c r="D31" s="245">
        <f>E29*(Y29/100)</f>
        <v>0</v>
      </c>
      <c r="E31" s="245"/>
      <c r="F31" s="245"/>
      <c r="G31" s="245"/>
      <c r="H31" s="234" t="s">
        <v>137</v>
      </c>
      <c r="I31" s="234"/>
      <c r="J31" s="184" t="s">
        <v>168</v>
      </c>
    </row>
    <row r="32" spans="1:31" ht="25.5" customHeight="1" x14ac:dyDescent="0.45">
      <c r="A32" s="187"/>
      <c r="B32" s="187"/>
      <c r="C32" s="187"/>
      <c r="D32" s="186"/>
      <c r="E32" s="186"/>
      <c r="F32" s="186"/>
      <c r="G32" s="186"/>
      <c r="H32" s="186"/>
      <c r="I32" s="186"/>
    </row>
    <row r="33" spans="1:62" ht="25.5" customHeight="1" x14ac:dyDescent="0.45">
      <c r="A33" s="246" t="s">
        <v>148</v>
      </c>
      <c r="B33" s="246"/>
      <c r="C33" s="246"/>
      <c r="D33" s="246"/>
      <c r="E33" s="246"/>
      <c r="F33" s="246"/>
      <c r="G33" s="246"/>
      <c r="H33" s="246"/>
      <c r="I33" s="186"/>
    </row>
    <row r="34" spans="1:62" ht="25.5" customHeight="1" x14ac:dyDescent="0.45">
      <c r="A34" s="189" t="s">
        <v>169</v>
      </c>
      <c r="B34" s="188"/>
      <c r="C34" s="188"/>
      <c r="D34" s="188"/>
      <c r="E34" s="188"/>
      <c r="F34" s="188"/>
      <c r="G34" s="188"/>
      <c r="H34" s="188"/>
      <c r="I34" s="186"/>
    </row>
    <row r="35" spans="1:62" ht="25.5" customHeight="1" x14ac:dyDescent="0.45">
      <c r="A35" s="241" t="s">
        <v>156</v>
      </c>
      <c r="B35" s="241"/>
      <c r="C35" s="241"/>
      <c r="D35" s="242"/>
      <c r="E35" s="242"/>
      <c r="F35" s="242"/>
      <c r="G35" s="242"/>
      <c r="H35" s="234" t="s">
        <v>137</v>
      </c>
      <c r="I35" s="234"/>
      <c r="J35" s="184" t="s">
        <v>170</v>
      </c>
      <c r="AU35" s="243"/>
      <c r="AV35" s="243"/>
      <c r="AW35" s="243"/>
      <c r="AX35" s="243"/>
      <c r="AY35" s="243"/>
      <c r="AZ35" s="243"/>
      <c r="BA35" s="243"/>
      <c r="BB35" s="243"/>
      <c r="BC35" s="243"/>
      <c r="BD35" s="243"/>
      <c r="BE35" s="243"/>
      <c r="BF35" s="243"/>
      <c r="BG35" s="243"/>
      <c r="BH35" s="243"/>
      <c r="BI35" s="243"/>
      <c r="BJ35" s="243"/>
    </row>
    <row r="36" spans="1:62" ht="25.5" customHeight="1" x14ac:dyDescent="0.45">
      <c r="A36" s="187"/>
      <c r="B36" s="187"/>
      <c r="C36" s="187"/>
      <c r="D36" s="186"/>
      <c r="E36" s="186"/>
      <c r="F36" s="186"/>
      <c r="G36" s="186"/>
      <c r="H36" s="186"/>
      <c r="I36" s="186"/>
      <c r="AU36" s="243"/>
      <c r="AV36" s="243"/>
      <c r="AW36" s="243"/>
      <c r="AX36" s="243"/>
      <c r="AY36" s="243"/>
      <c r="AZ36" s="243"/>
      <c r="BA36" s="243"/>
      <c r="BB36" s="243"/>
      <c r="BC36" s="243"/>
      <c r="BD36" s="243"/>
      <c r="BE36" s="243"/>
      <c r="BF36" s="243"/>
      <c r="BG36" s="243"/>
      <c r="BH36" s="243"/>
      <c r="BI36" s="243"/>
      <c r="BJ36" s="243"/>
    </row>
    <row r="37" spans="1:62" ht="25.5" customHeight="1" x14ac:dyDescent="0.45">
      <c r="A37" s="184" t="s">
        <v>171</v>
      </c>
    </row>
    <row r="38" spans="1:62" ht="25.5" customHeight="1" x14ac:dyDescent="0.45">
      <c r="A38" s="184" t="s">
        <v>172</v>
      </c>
      <c r="C38" s="231">
        <f>J20+D24+D31+D35</f>
        <v>14158.384714285716</v>
      </c>
      <c r="D38" s="232"/>
      <c r="E38" s="233"/>
      <c r="F38" s="234" t="s">
        <v>137</v>
      </c>
      <c r="G38" s="234"/>
      <c r="H38" s="184" t="s">
        <v>173</v>
      </c>
    </row>
    <row r="39" spans="1:62" ht="25.5" customHeight="1" x14ac:dyDescent="0.45">
      <c r="A39" s="184" t="s">
        <v>174</v>
      </c>
    </row>
    <row r="40" spans="1:62" ht="25.5" customHeight="1" x14ac:dyDescent="0.45">
      <c r="A40" s="184" t="s">
        <v>175</v>
      </c>
      <c r="E40" s="235">
        <f>決算書!C5/10000</f>
        <v>4956.2209999999995</v>
      </c>
      <c r="F40" s="236"/>
      <c r="G40" s="237"/>
      <c r="H40" s="234" t="s">
        <v>137</v>
      </c>
      <c r="I40" s="234"/>
      <c r="J40" s="184" t="s">
        <v>176</v>
      </c>
    </row>
    <row r="42" spans="1:62" ht="25.5" customHeight="1" x14ac:dyDescent="0.45">
      <c r="B42" s="184" t="s">
        <v>177</v>
      </c>
      <c r="H42" s="235">
        <f>E40</f>
        <v>4956.2209999999995</v>
      </c>
      <c r="I42" s="236"/>
      <c r="J42" s="237"/>
      <c r="K42" s="234" t="s">
        <v>137</v>
      </c>
      <c r="L42" s="234"/>
      <c r="M42" s="184" t="s">
        <v>178</v>
      </c>
      <c r="W42" s="231">
        <f>$C$38-($E$40-H42)</f>
        <v>14158.384714285716</v>
      </c>
      <c r="X42" s="232"/>
      <c r="Y42" s="233"/>
      <c r="Z42" s="234" t="s">
        <v>137</v>
      </c>
      <c r="AA42" s="234"/>
      <c r="AB42" s="184" t="s">
        <v>245</v>
      </c>
    </row>
    <row r="43" spans="1:62" ht="25.5" customHeight="1" x14ac:dyDescent="0.45">
      <c r="B43" s="184" t="s">
        <v>179</v>
      </c>
      <c r="H43" s="235">
        <f>E40*(2/3)</f>
        <v>3304.1473333333329</v>
      </c>
      <c r="I43" s="236"/>
      <c r="J43" s="237"/>
      <c r="K43" s="234" t="s">
        <v>137</v>
      </c>
      <c r="L43" s="234"/>
      <c r="M43" s="184" t="s">
        <v>178</v>
      </c>
      <c r="W43" s="231">
        <f>$C$38-($E$40-H43)</f>
        <v>12506.311047619049</v>
      </c>
      <c r="X43" s="232"/>
      <c r="Y43" s="233"/>
      <c r="Z43" s="234" t="s">
        <v>137</v>
      </c>
      <c r="AA43" s="234"/>
      <c r="AB43" s="184" t="s">
        <v>246</v>
      </c>
    </row>
    <row r="44" spans="1:62" ht="25.5" customHeight="1" x14ac:dyDescent="0.45">
      <c r="B44" s="184" t="s">
        <v>180</v>
      </c>
      <c r="H44" s="235">
        <f>E40*(1/2)</f>
        <v>2478.1104999999998</v>
      </c>
      <c r="I44" s="236"/>
      <c r="J44" s="237"/>
      <c r="K44" s="234" t="s">
        <v>137</v>
      </c>
      <c r="L44" s="234"/>
      <c r="M44" s="184" t="s">
        <v>178</v>
      </c>
      <c r="W44" s="231">
        <f>$C$38-($E$40-H44)</f>
        <v>11680.274214285717</v>
      </c>
      <c r="X44" s="232"/>
      <c r="Y44" s="233"/>
      <c r="Z44" s="234" t="s">
        <v>137</v>
      </c>
      <c r="AA44" s="234"/>
      <c r="AB44" s="184" t="s">
        <v>247</v>
      </c>
    </row>
    <row r="45" spans="1:62" ht="25.5" customHeight="1" x14ac:dyDescent="0.45">
      <c r="W45" s="198"/>
      <c r="X45" s="198"/>
      <c r="Y45" s="198"/>
    </row>
    <row r="46" spans="1:62" ht="25.5" customHeight="1" x14ac:dyDescent="0.45">
      <c r="B46" s="184" t="s">
        <v>181</v>
      </c>
      <c r="N46" s="238"/>
      <c r="O46" s="239"/>
      <c r="P46" s="240"/>
      <c r="Q46" s="234" t="s">
        <v>137</v>
      </c>
      <c r="R46" s="234"/>
      <c r="S46" s="184" t="s">
        <v>182</v>
      </c>
      <c r="V46" s="184" t="s">
        <v>183</v>
      </c>
    </row>
    <row r="48" spans="1:62" ht="25.5" customHeight="1" x14ac:dyDescent="0.45">
      <c r="B48" s="184" t="s">
        <v>177</v>
      </c>
      <c r="H48" s="231">
        <f>H42</f>
        <v>4956.2209999999995</v>
      </c>
      <c r="I48" s="232"/>
      <c r="J48" s="233"/>
      <c r="K48" s="234" t="s">
        <v>137</v>
      </c>
      <c r="L48" s="234"/>
      <c r="M48" s="184" t="s">
        <v>178</v>
      </c>
      <c r="W48" s="231">
        <f>$C$38-($E$40-H48)-N46</f>
        <v>14158.384714285716</v>
      </c>
      <c r="X48" s="232"/>
      <c r="Y48" s="233"/>
      <c r="Z48" s="234" t="s">
        <v>137</v>
      </c>
      <c r="AA48" s="234"/>
    </row>
    <row r="49" spans="2:27" ht="25.5" customHeight="1" x14ac:dyDescent="0.45">
      <c r="B49" s="184" t="s">
        <v>179</v>
      </c>
      <c r="H49" s="231">
        <f t="shared" ref="H49:H50" si="0">H43</f>
        <v>3304.1473333333329</v>
      </c>
      <c r="I49" s="232"/>
      <c r="J49" s="233"/>
      <c r="K49" s="234" t="s">
        <v>137</v>
      </c>
      <c r="L49" s="234"/>
      <c r="M49" s="184" t="s">
        <v>178</v>
      </c>
      <c r="W49" s="231">
        <f>$C$38-($E$40-H49)-N46</f>
        <v>12506.311047619049</v>
      </c>
      <c r="X49" s="232"/>
      <c r="Y49" s="233"/>
      <c r="Z49" s="234" t="s">
        <v>137</v>
      </c>
      <c r="AA49" s="234"/>
    </row>
    <row r="50" spans="2:27" ht="25.5" customHeight="1" x14ac:dyDescent="0.45">
      <c r="B50" s="184" t="s">
        <v>180</v>
      </c>
      <c r="H50" s="231">
        <f t="shared" si="0"/>
        <v>2478.1104999999998</v>
      </c>
      <c r="I50" s="232"/>
      <c r="J50" s="233"/>
      <c r="K50" s="234" t="s">
        <v>137</v>
      </c>
      <c r="L50" s="234"/>
      <c r="M50" s="184" t="s">
        <v>178</v>
      </c>
      <c r="W50" s="231">
        <f>$C$38-($E$40-H50)-N46</f>
        <v>11680.274214285717</v>
      </c>
      <c r="X50" s="232"/>
      <c r="Y50" s="233"/>
      <c r="Z50" s="234" t="s">
        <v>137</v>
      </c>
      <c r="AA50" s="234"/>
    </row>
  </sheetData>
  <sheetProtection algorithmName="SHA-512" hashValue="XomIg9GKcrySVyuP3HRMHutmD2AlULIhPIrU/GxmFOnOCf9l6aqR+19LOUROknE/sieZQKvrouzalO+R2r3rIw==" saltValue="tMnpzFEoe8ARp60j6jInZA==" spinCount="100000" sheet="1" objects="1" scenarios="1"/>
  <mergeCells count="60">
    <mergeCell ref="A14:D14"/>
    <mergeCell ref="E14:J14"/>
    <mergeCell ref="K14:L14"/>
    <mergeCell ref="A15:D15"/>
    <mergeCell ref="E15:J15"/>
    <mergeCell ref="K15:L15"/>
    <mergeCell ref="A16:D16"/>
    <mergeCell ref="E16:J16"/>
    <mergeCell ref="K16:L16"/>
    <mergeCell ref="A18:D18"/>
    <mergeCell ref="E18:H18"/>
    <mergeCell ref="A33:H33"/>
    <mergeCell ref="M20:N20"/>
    <mergeCell ref="A24:C24"/>
    <mergeCell ref="D24:G24"/>
    <mergeCell ref="H24:I24"/>
    <mergeCell ref="E29:H29"/>
    <mergeCell ref="I29:J29"/>
    <mergeCell ref="A20:F20"/>
    <mergeCell ref="G20:I20"/>
    <mergeCell ref="J20:L20"/>
    <mergeCell ref="Y29:AB29"/>
    <mergeCell ref="AC29:AD29"/>
    <mergeCell ref="A31:C31"/>
    <mergeCell ref="D31:G31"/>
    <mergeCell ref="H31:I31"/>
    <mergeCell ref="Z42:AA42"/>
    <mergeCell ref="A35:C35"/>
    <mergeCell ref="D35:G35"/>
    <mergeCell ref="H35:I35"/>
    <mergeCell ref="AU35:BJ36"/>
    <mergeCell ref="C38:E38"/>
    <mergeCell ref="F38:G38"/>
    <mergeCell ref="E40:G40"/>
    <mergeCell ref="H40:I40"/>
    <mergeCell ref="H42:J42"/>
    <mergeCell ref="K42:L42"/>
    <mergeCell ref="W42:Y42"/>
    <mergeCell ref="Z48:AA48"/>
    <mergeCell ref="H43:J43"/>
    <mergeCell ref="K43:L43"/>
    <mergeCell ref="W43:Y43"/>
    <mergeCell ref="Z43:AA43"/>
    <mergeCell ref="H44:J44"/>
    <mergeCell ref="K44:L44"/>
    <mergeCell ref="W44:Y44"/>
    <mergeCell ref="Z44:AA44"/>
    <mergeCell ref="N46:P46"/>
    <mergeCell ref="Q46:R46"/>
    <mergeCell ref="H48:J48"/>
    <mergeCell ref="K48:L48"/>
    <mergeCell ref="W48:Y48"/>
    <mergeCell ref="H49:J49"/>
    <mergeCell ref="K49:L49"/>
    <mergeCell ref="W49:Y49"/>
    <mergeCell ref="Z49:AA49"/>
    <mergeCell ref="H50:J50"/>
    <mergeCell ref="K50:L50"/>
    <mergeCell ref="W50:Y50"/>
    <mergeCell ref="Z50:AA50"/>
  </mergeCells>
  <phoneticPr fontId="3"/>
  <printOptions horizontalCentered="1" verticalCentered="1"/>
  <pageMargins left="0.11811023622047245" right="0.11811023622047245" top="0.19685039370078741" bottom="0.19685039370078741" header="0.19685039370078741" footer="0.11811023622047245"/>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29DC-A0D0-4352-A550-B2806A3C834B}">
  <sheetPr>
    <tabColor theme="8" tint="0.79998168889431442"/>
  </sheetPr>
  <dimension ref="A1:BJ50"/>
  <sheetViews>
    <sheetView view="pageBreakPreview" topLeftCell="A22" zoomScaleNormal="85" zoomScaleSheetLayoutView="100" workbookViewId="0">
      <selection activeCell="W48" sqref="W48:Y50"/>
    </sheetView>
  </sheetViews>
  <sheetFormatPr defaultColWidth="3" defaultRowHeight="25.5" customHeight="1" x14ac:dyDescent="0.45"/>
  <cols>
    <col min="1" max="46" width="3" style="184"/>
    <col min="47" max="47" width="10.59765625" style="184" bestFit="1" customWidth="1"/>
    <col min="48" max="51" width="3" style="184"/>
    <col min="52" max="52" width="9.69921875" style="184" bestFit="1" customWidth="1"/>
    <col min="53" max="16384" width="3" style="184"/>
  </cols>
  <sheetData>
    <row r="1" spans="1:58" ht="25.5" customHeight="1" x14ac:dyDescent="0.45">
      <c r="A1" s="183" t="s">
        <v>184</v>
      </c>
      <c r="B1" s="183"/>
      <c r="C1" s="183"/>
      <c r="D1" s="183"/>
      <c r="E1" s="183"/>
      <c r="F1" s="183"/>
      <c r="G1" s="183"/>
      <c r="H1" s="183"/>
      <c r="I1" s="183"/>
      <c r="J1" s="183"/>
      <c r="K1" s="183"/>
      <c r="L1" s="183"/>
      <c r="M1" s="183"/>
      <c r="N1" s="183"/>
      <c r="O1" s="183"/>
      <c r="AS1" s="183"/>
      <c r="AT1" s="183"/>
      <c r="AU1" s="183"/>
      <c r="AV1" s="183"/>
      <c r="AW1" s="183"/>
      <c r="AX1" s="183"/>
      <c r="AY1" s="183"/>
      <c r="AZ1" s="183"/>
      <c r="BA1" s="183"/>
      <c r="BB1" s="183"/>
      <c r="BC1" s="183"/>
      <c r="BD1" s="183"/>
      <c r="BE1" s="183"/>
      <c r="BF1" s="183"/>
    </row>
    <row r="3" spans="1:58" ht="25.5" customHeight="1" x14ac:dyDescent="0.45">
      <c r="A3" s="184" t="s">
        <v>142</v>
      </c>
    </row>
    <row r="4" spans="1:58" ht="25.5" customHeight="1" x14ac:dyDescent="0.45">
      <c r="A4" s="184" t="s">
        <v>185</v>
      </c>
    </row>
    <row r="6" spans="1:58" ht="25.5" customHeight="1" x14ac:dyDescent="0.45">
      <c r="A6" s="184" t="s">
        <v>186</v>
      </c>
    </row>
    <row r="7" spans="1:58" ht="25.5" customHeight="1" x14ac:dyDescent="0.45">
      <c r="A7" s="185" t="s">
        <v>145</v>
      </c>
      <c r="AS7" s="185"/>
    </row>
    <row r="8" spans="1:58" ht="25.5" customHeight="1" x14ac:dyDescent="0.45">
      <c r="A8" s="185" t="s">
        <v>146</v>
      </c>
      <c r="AS8" s="185"/>
    </row>
    <row r="9" spans="1:58" ht="25.5" customHeight="1" x14ac:dyDescent="0.45">
      <c r="A9" s="185" t="s">
        <v>147</v>
      </c>
      <c r="AS9" s="185"/>
    </row>
    <row r="10" spans="1:58" ht="25.5" customHeight="1" x14ac:dyDescent="0.45">
      <c r="A10" s="185" t="s">
        <v>148</v>
      </c>
      <c r="AS10" s="185"/>
    </row>
    <row r="11" spans="1:58" ht="25.5" customHeight="1" x14ac:dyDescent="0.45">
      <c r="A11" s="184" t="s">
        <v>149</v>
      </c>
    </row>
    <row r="13" spans="1:58" ht="25.5" customHeight="1" x14ac:dyDescent="0.45">
      <c r="A13" s="185" t="s">
        <v>150</v>
      </c>
      <c r="B13" s="185"/>
      <c r="C13" s="185"/>
      <c r="D13" s="185"/>
      <c r="E13" s="185"/>
      <c r="F13" s="185"/>
    </row>
    <row r="14" spans="1:58" ht="25.5" customHeight="1" x14ac:dyDescent="0.45">
      <c r="A14" s="234" t="s">
        <v>151</v>
      </c>
      <c r="B14" s="234"/>
      <c r="C14" s="234"/>
      <c r="D14" s="234"/>
      <c r="E14" s="244">
        <f>(決算書!G11+決算書!G12)/10000</f>
        <v>0</v>
      </c>
      <c r="F14" s="244"/>
      <c r="G14" s="244"/>
      <c r="H14" s="244"/>
      <c r="I14" s="244"/>
      <c r="J14" s="244"/>
      <c r="K14" s="234" t="s">
        <v>137</v>
      </c>
      <c r="L14" s="234"/>
      <c r="M14" s="184" t="s">
        <v>152</v>
      </c>
    </row>
    <row r="15" spans="1:58" ht="25.5" customHeight="1" x14ac:dyDescent="0.45">
      <c r="A15" s="234" t="s">
        <v>136</v>
      </c>
      <c r="B15" s="234"/>
      <c r="C15" s="234"/>
      <c r="D15" s="234"/>
      <c r="E15" s="244">
        <f>決算書!G20/10000</f>
        <v>9910.8693000000003</v>
      </c>
      <c r="F15" s="244"/>
      <c r="G15" s="244"/>
      <c r="H15" s="244"/>
      <c r="I15" s="244"/>
      <c r="J15" s="244"/>
      <c r="K15" s="234" t="s">
        <v>137</v>
      </c>
      <c r="L15" s="234"/>
      <c r="M15" s="184" t="s">
        <v>244</v>
      </c>
    </row>
    <row r="16" spans="1:58" ht="25.5" customHeight="1" x14ac:dyDescent="0.45">
      <c r="A16" s="234" t="s">
        <v>153</v>
      </c>
      <c r="B16" s="234"/>
      <c r="C16" s="234"/>
      <c r="D16" s="234"/>
      <c r="E16" s="245">
        <f>E14+E15</f>
        <v>9910.8693000000003</v>
      </c>
      <c r="F16" s="245"/>
      <c r="G16" s="245"/>
      <c r="H16" s="245"/>
      <c r="I16" s="245"/>
      <c r="J16" s="245"/>
      <c r="K16" s="234" t="s">
        <v>137</v>
      </c>
      <c r="L16" s="234"/>
    </row>
    <row r="17" spans="1:31" ht="25.5" customHeight="1" x14ac:dyDescent="0.45">
      <c r="A17" s="186"/>
      <c r="B17" s="186"/>
      <c r="C17" s="186"/>
      <c r="D17" s="186"/>
      <c r="E17" s="186"/>
      <c r="F17" s="186"/>
      <c r="G17" s="186"/>
      <c r="H17" s="186"/>
      <c r="I17" s="186"/>
      <c r="J17" s="186"/>
      <c r="K17" s="186"/>
      <c r="L17" s="186"/>
    </row>
    <row r="18" spans="1:31" ht="25.5" customHeight="1" x14ac:dyDescent="0.45">
      <c r="A18" s="243" t="s">
        <v>154</v>
      </c>
      <c r="B18" s="243"/>
      <c r="C18" s="243"/>
      <c r="D18" s="253"/>
      <c r="E18" s="254">
        <v>30</v>
      </c>
      <c r="F18" s="254"/>
      <c r="G18" s="254"/>
      <c r="H18" s="254"/>
      <c r="I18" s="184" t="s">
        <v>155</v>
      </c>
    </row>
    <row r="20" spans="1:31" ht="25.5" customHeight="1" x14ac:dyDescent="0.45">
      <c r="A20" s="247" t="s">
        <v>156</v>
      </c>
      <c r="B20" s="248"/>
      <c r="C20" s="248"/>
      <c r="D20" s="248"/>
      <c r="E20" s="248"/>
      <c r="F20" s="249"/>
      <c r="G20" s="250" t="s">
        <v>138</v>
      </c>
      <c r="H20" s="251"/>
      <c r="I20" s="252"/>
      <c r="J20" s="231">
        <f>E16/(1-E18/100)</f>
        <v>14158.384714285716</v>
      </c>
      <c r="K20" s="232"/>
      <c r="L20" s="233"/>
      <c r="M20" s="234" t="s">
        <v>137</v>
      </c>
      <c r="N20" s="234"/>
      <c r="O20" s="184" t="s">
        <v>157</v>
      </c>
    </row>
    <row r="22" spans="1:31" ht="25.5" customHeight="1" x14ac:dyDescent="0.45">
      <c r="A22" s="185" t="s">
        <v>146</v>
      </c>
    </row>
    <row r="23" spans="1:31" ht="25.5" customHeight="1" x14ac:dyDescent="0.45">
      <c r="A23" s="184" t="s">
        <v>158</v>
      </c>
    </row>
    <row r="24" spans="1:31" ht="25.5" customHeight="1" x14ac:dyDescent="0.45">
      <c r="A24" s="241" t="s">
        <v>156</v>
      </c>
      <c r="B24" s="241"/>
      <c r="C24" s="241"/>
      <c r="D24" s="242"/>
      <c r="E24" s="242"/>
      <c r="F24" s="242"/>
      <c r="G24" s="242"/>
      <c r="H24" s="234" t="s">
        <v>137</v>
      </c>
      <c r="I24" s="234"/>
      <c r="J24" s="184" t="s">
        <v>159</v>
      </c>
    </row>
    <row r="25" spans="1:31" ht="25.5" customHeight="1" x14ac:dyDescent="0.45">
      <c r="A25" s="184" t="s">
        <v>160</v>
      </c>
    </row>
    <row r="27" spans="1:31" ht="25.5" customHeight="1" x14ac:dyDescent="0.45">
      <c r="A27" s="185" t="s">
        <v>161</v>
      </c>
    </row>
    <row r="28" spans="1:31" ht="25.5" customHeight="1" x14ac:dyDescent="0.45">
      <c r="A28" s="184" t="s">
        <v>162</v>
      </c>
    </row>
    <row r="29" spans="1:31" ht="25.5" customHeight="1" x14ac:dyDescent="0.45">
      <c r="A29" s="184" t="s">
        <v>163</v>
      </c>
      <c r="E29" s="242"/>
      <c r="F29" s="242"/>
      <c r="G29" s="242"/>
      <c r="H29" s="242"/>
      <c r="I29" s="234" t="s">
        <v>137</v>
      </c>
      <c r="J29" s="234"/>
      <c r="K29" s="184" t="s">
        <v>164</v>
      </c>
      <c r="O29" s="184" t="s">
        <v>165</v>
      </c>
      <c r="Y29" s="244">
        <f>決算書!L9*100</f>
        <v>69.818575644458576</v>
      </c>
      <c r="Z29" s="244"/>
      <c r="AA29" s="244"/>
      <c r="AB29" s="244"/>
      <c r="AC29" s="234" t="s">
        <v>166</v>
      </c>
      <c r="AD29" s="234"/>
      <c r="AE29" s="184" t="s">
        <v>167</v>
      </c>
    </row>
    <row r="31" spans="1:31" ht="25.5" customHeight="1" x14ac:dyDescent="0.45">
      <c r="A31" s="241" t="s">
        <v>156</v>
      </c>
      <c r="B31" s="241"/>
      <c r="C31" s="241"/>
      <c r="D31" s="245">
        <f>E29*(Y29/100)</f>
        <v>0</v>
      </c>
      <c r="E31" s="245"/>
      <c r="F31" s="245"/>
      <c r="G31" s="245"/>
      <c r="H31" s="234" t="s">
        <v>137</v>
      </c>
      <c r="I31" s="234"/>
      <c r="J31" s="184" t="s">
        <v>168</v>
      </c>
    </row>
    <row r="32" spans="1:31" ht="25.5" customHeight="1" x14ac:dyDescent="0.45">
      <c r="A32" s="187"/>
      <c r="B32" s="187"/>
      <c r="C32" s="187"/>
      <c r="D32" s="186"/>
      <c r="E32" s="186"/>
      <c r="F32" s="186"/>
      <c r="G32" s="186"/>
      <c r="H32" s="186"/>
      <c r="I32" s="186"/>
    </row>
    <row r="33" spans="1:62" ht="25.5" customHeight="1" x14ac:dyDescent="0.45">
      <c r="A33" s="246" t="s">
        <v>148</v>
      </c>
      <c r="B33" s="246"/>
      <c r="C33" s="246"/>
      <c r="D33" s="246"/>
      <c r="E33" s="246"/>
      <c r="F33" s="246"/>
      <c r="G33" s="246"/>
      <c r="H33" s="246"/>
      <c r="I33" s="186"/>
    </row>
    <row r="34" spans="1:62" ht="25.5" customHeight="1" x14ac:dyDescent="0.45">
      <c r="A34" s="189" t="s">
        <v>169</v>
      </c>
      <c r="B34" s="188"/>
      <c r="C34" s="188"/>
      <c r="D34" s="188"/>
      <c r="E34" s="188"/>
      <c r="F34" s="188"/>
      <c r="G34" s="188"/>
      <c r="H34" s="188"/>
      <c r="I34" s="186"/>
    </row>
    <row r="35" spans="1:62" ht="25.5" customHeight="1" x14ac:dyDescent="0.45">
      <c r="A35" s="241" t="s">
        <v>156</v>
      </c>
      <c r="B35" s="241"/>
      <c r="C35" s="241"/>
      <c r="D35" s="242"/>
      <c r="E35" s="242"/>
      <c r="F35" s="242"/>
      <c r="G35" s="242"/>
      <c r="H35" s="234" t="s">
        <v>137</v>
      </c>
      <c r="I35" s="234"/>
      <c r="J35" s="184" t="s">
        <v>170</v>
      </c>
      <c r="AU35" s="243"/>
      <c r="AV35" s="243"/>
      <c r="AW35" s="243"/>
      <c r="AX35" s="243"/>
      <c r="AY35" s="243"/>
      <c r="AZ35" s="243"/>
      <c r="BA35" s="243"/>
      <c r="BB35" s="243"/>
      <c r="BC35" s="243"/>
      <c r="BD35" s="243"/>
      <c r="BE35" s="243"/>
      <c r="BF35" s="243"/>
      <c r="BG35" s="243"/>
      <c r="BH35" s="243"/>
      <c r="BI35" s="243"/>
      <c r="BJ35" s="243"/>
    </row>
    <row r="36" spans="1:62" ht="25.5" customHeight="1" x14ac:dyDescent="0.45">
      <c r="A36" s="187"/>
      <c r="B36" s="187"/>
      <c r="C36" s="187"/>
      <c r="D36" s="186"/>
      <c r="E36" s="186"/>
      <c r="F36" s="186"/>
      <c r="G36" s="186"/>
      <c r="H36" s="186"/>
      <c r="I36" s="186"/>
      <c r="AU36" s="243"/>
      <c r="AV36" s="243"/>
      <c r="AW36" s="243"/>
      <c r="AX36" s="243"/>
      <c r="AY36" s="243"/>
      <c r="AZ36" s="243"/>
      <c r="BA36" s="243"/>
      <c r="BB36" s="243"/>
      <c r="BC36" s="243"/>
      <c r="BD36" s="243"/>
      <c r="BE36" s="243"/>
      <c r="BF36" s="243"/>
      <c r="BG36" s="243"/>
      <c r="BH36" s="243"/>
      <c r="BI36" s="243"/>
      <c r="BJ36" s="243"/>
    </row>
    <row r="37" spans="1:62" ht="25.5" customHeight="1" x14ac:dyDescent="0.45">
      <c r="A37" s="184" t="s">
        <v>171</v>
      </c>
    </row>
    <row r="38" spans="1:62" ht="25.5" customHeight="1" x14ac:dyDescent="0.45">
      <c r="A38" s="184" t="s">
        <v>172</v>
      </c>
      <c r="C38" s="231">
        <f>J20+D24+D31+D35</f>
        <v>14158.384714285716</v>
      </c>
      <c r="D38" s="232"/>
      <c r="E38" s="233"/>
      <c r="F38" s="234" t="s">
        <v>137</v>
      </c>
      <c r="G38" s="234"/>
      <c r="H38" s="184" t="s">
        <v>173</v>
      </c>
    </row>
    <row r="39" spans="1:62" ht="25.5" customHeight="1" x14ac:dyDescent="0.45">
      <c r="A39" s="184" t="s">
        <v>174</v>
      </c>
    </row>
    <row r="40" spans="1:62" ht="25.5" customHeight="1" x14ac:dyDescent="0.45">
      <c r="A40" s="184" t="s">
        <v>175</v>
      </c>
      <c r="E40" s="235">
        <f>決算書!C5/10000</f>
        <v>4956.2209999999995</v>
      </c>
      <c r="F40" s="236"/>
      <c r="G40" s="237"/>
      <c r="H40" s="234" t="s">
        <v>137</v>
      </c>
      <c r="I40" s="234"/>
      <c r="J40" s="184" t="s">
        <v>176</v>
      </c>
    </row>
    <row r="42" spans="1:62" ht="25.5" customHeight="1" x14ac:dyDescent="0.45">
      <c r="B42" s="184" t="s">
        <v>177</v>
      </c>
      <c r="H42" s="235">
        <f>E40</f>
        <v>4956.2209999999995</v>
      </c>
      <c r="I42" s="236"/>
      <c r="J42" s="237"/>
      <c r="K42" s="234" t="s">
        <v>137</v>
      </c>
      <c r="L42" s="234"/>
      <c r="M42" s="184" t="s">
        <v>178</v>
      </c>
      <c r="W42" s="231">
        <f>$C$38-($E$40-H42)</f>
        <v>14158.384714285716</v>
      </c>
      <c r="X42" s="232"/>
      <c r="Y42" s="233"/>
      <c r="Z42" s="234" t="s">
        <v>137</v>
      </c>
      <c r="AA42" s="234"/>
      <c r="AB42" s="184" t="s">
        <v>245</v>
      </c>
    </row>
    <row r="43" spans="1:62" ht="25.5" customHeight="1" x14ac:dyDescent="0.45">
      <c r="B43" s="184" t="s">
        <v>179</v>
      </c>
      <c r="H43" s="235">
        <f>E40*(2/3)</f>
        <v>3304.1473333333329</v>
      </c>
      <c r="I43" s="236"/>
      <c r="J43" s="237"/>
      <c r="K43" s="234" t="s">
        <v>137</v>
      </c>
      <c r="L43" s="234"/>
      <c r="M43" s="184" t="s">
        <v>178</v>
      </c>
      <c r="W43" s="231">
        <f>$C$38-($E$40-H43)</f>
        <v>12506.311047619049</v>
      </c>
      <c r="X43" s="232"/>
      <c r="Y43" s="233"/>
      <c r="Z43" s="234" t="s">
        <v>137</v>
      </c>
      <c r="AA43" s="234"/>
      <c r="AB43" s="184" t="s">
        <v>246</v>
      </c>
    </row>
    <row r="44" spans="1:62" ht="25.5" customHeight="1" x14ac:dyDescent="0.45">
      <c r="B44" s="184" t="s">
        <v>180</v>
      </c>
      <c r="H44" s="235">
        <f>E40*(1/2)</f>
        <v>2478.1104999999998</v>
      </c>
      <c r="I44" s="236"/>
      <c r="J44" s="237"/>
      <c r="K44" s="234" t="s">
        <v>137</v>
      </c>
      <c r="L44" s="234"/>
      <c r="M44" s="184" t="s">
        <v>178</v>
      </c>
      <c r="W44" s="231">
        <f>$C$38-($E$40-H44)</f>
        <v>11680.274214285717</v>
      </c>
      <c r="X44" s="232"/>
      <c r="Y44" s="233"/>
      <c r="Z44" s="234" t="s">
        <v>137</v>
      </c>
      <c r="AA44" s="234"/>
      <c r="AB44" s="184" t="s">
        <v>247</v>
      </c>
    </row>
    <row r="46" spans="1:62" ht="25.5" customHeight="1" x14ac:dyDescent="0.45">
      <c r="B46" s="184" t="s">
        <v>181</v>
      </c>
      <c r="N46" s="238"/>
      <c r="O46" s="239"/>
      <c r="P46" s="240"/>
      <c r="Q46" s="234" t="s">
        <v>137</v>
      </c>
      <c r="R46" s="234"/>
      <c r="S46" s="184" t="s">
        <v>182</v>
      </c>
      <c r="V46" s="184" t="s">
        <v>183</v>
      </c>
    </row>
    <row r="48" spans="1:62" ht="25.5" customHeight="1" x14ac:dyDescent="0.45">
      <c r="B48" s="184" t="s">
        <v>177</v>
      </c>
      <c r="H48" s="231">
        <f>H42</f>
        <v>4956.2209999999995</v>
      </c>
      <c r="I48" s="232"/>
      <c r="J48" s="233"/>
      <c r="K48" s="234" t="s">
        <v>137</v>
      </c>
      <c r="L48" s="234"/>
      <c r="M48" s="184" t="s">
        <v>178</v>
      </c>
      <c r="W48" s="231">
        <f>$C$38-($E$40-H48)-N46</f>
        <v>14158.384714285716</v>
      </c>
      <c r="X48" s="232"/>
      <c r="Y48" s="233"/>
      <c r="Z48" s="234" t="s">
        <v>137</v>
      </c>
      <c r="AA48" s="234"/>
    </row>
    <row r="49" spans="2:27" ht="25.5" customHeight="1" x14ac:dyDescent="0.45">
      <c r="B49" s="184" t="s">
        <v>179</v>
      </c>
      <c r="H49" s="231">
        <f t="shared" ref="H49:H50" si="0">H43</f>
        <v>3304.1473333333329</v>
      </c>
      <c r="I49" s="232"/>
      <c r="J49" s="233"/>
      <c r="K49" s="234" t="s">
        <v>137</v>
      </c>
      <c r="L49" s="234"/>
      <c r="M49" s="184" t="s">
        <v>178</v>
      </c>
      <c r="W49" s="231">
        <f>$C$38-($E$40-H49)-N46</f>
        <v>12506.311047619049</v>
      </c>
      <c r="X49" s="232"/>
      <c r="Y49" s="233"/>
      <c r="Z49" s="234" t="s">
        <v>137</v>
      </c>
      <c r="AA49" s="234"/>
    </row>
    <row r="50" spans="2:27" ht="25.5" customHeight="1" x14ac:dyDescent="0.45">
      <c r="B50" s="184" t="s">
        <v>180</v>
      </c>
      <c r="H50" s="231">
        <f t="shared" si="0"/>
        <v>2478.1104999999998</v>
      </c>
      <c r="I50" s="232"/>
      <c r="J50" s="233"/>
      <c r="K50" s="234" t="s">
        <v>137</v>
      </c>
      <c r="L50" s="234"/>
      <c r="M50" s="184" t="s">
        <v>178</v>
      </c>
      <c r="W50" s="231">
        <f>$C$38-($E$40-H50)-N46</f>
        <v>11680.274214285717</v>
      </c>
      <c r="X50" s="232"/>
      <c r="Y50" s="233"/>
      <c r="Z50" s="234" t="s">
        <v>137</v>
      </c>
      <c r="AA50" s="234"/>
    </row>
  </sheetData>
  <mergeCells count="60">
    <mergeCell ref="A14:D14"/>
    <mergeCell ref="E14:J14"/>
    <mergeCell ref="K14:L14"/>
    <mergeCell ref="A15:D15"/>
    <mergeCell ref="E15:J15"/>
    <mergeCell ref="K15:L15"/>
    <mergeCell ref="A16:D16"/>
    <mergeCell ref="E16:J16"/>
    <mergeCell ref="K16:L16"/>
    <mergeCell ref="A18:D18"/>
    <mergeCell ref="E18:H18"/>
    <mergeCell ref="A33:H33"/>
    <mergeCell ref="M20:N20"/>
    <mergeCell ref="A24:C24"/>
    <mergeCell ref="D24:G24"/>
    <mergeCell ref="H24:I24"/>
    <mergeCell ref="E29:H29"/>
    <mergeCell ref="I29:J29"/>
    <mergeCell ref="A20:F20"/>
    <mergeCell ref="G20:I20"/>
    <mergeCell ref="J20:L20"/>
    <mergeCell ref="Y29:AB29"/>
    <mergeCell ref="AC29:AD29"/>
    <mergeCell ref="A31:C31"/>
    <mergeCell ref="D31:G31"/>
    <mergeCell ref="H31:I31"/>
    <mergeCell ref="Z42:AA42"/>
    <mergeCell ref="A35:C35"/>
    <mergeCell ref="D35:G35"/>
    <mergeCell ref="H35:I35"/>
    <mergeCell ref="AU35:BJ36"/>
    <mergeCell ref="C38:E38"/>
    <mergeCell ref="F38:G38"/>
    <mergeCell ref="E40:G40"/>
    <mergeCell ref="H40:I40"/>
    <mergeCell ref="H42:J42"/>
    <mergeCell ref="K42:L42"/>
    <mergeCell ref="W42:Y42"/>
    <mergeCell ref="Z48:AA48"/>
    <mergeCell ref="H43:J43"/>
    <mergeCell ref="K43:L43"/>
    <mergeCell ref="W43:Y43"/>
    <mergeCell ref="Z43:AA43"/>
    <mergeCell ref="H44:J44"/>
    <mergeCell ref="K44:L44"/>
    <mergeCell ref="W44:Y44"/>
    <mergeCell ref="Z44:AA44"/>
    <mergeCell ref="N46:P46"/>
    <mergeCell ref="Q46:R46"/>
    <mergeCell ref="H48:J48"/>
    <mergeCell ref="K48:L48"/>
    <mergeCell ref="W48:Y48"/>
    <mergeCell ref="H49:J49"/>
    <mergeCell ref="K49:L49"/>
    <mergeCell ref="W49:Y49"/>
    <mergeCell ref="Z49:AA49"/>
    <mergeCell ref="H50:J50"/>
    <mergeCell ref="K50:L50"/>
    <mergeCell ref="W50:Y50"/>
    <mergeCell ref="Z50:AA50"/>
  </mergeCells>
  <phoneticPr fontId="3"/>
  <printOptions horizontalCentered="1" verticalCentered="1"/>
  <pageMargins left="0.11811023622047245" right="0.11811023622047245" top="0.19685039370078741" bottom="0.19685039370078741" header="0.19685039370078741" footer="0.11811023622047245"/>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1C01-49B1-41C6-BEA1-D0076687170D}">
  <sheetPr>
    <tabColor theme="8" tint="0.79998168889431442"/>
  </sheetPr>
  <dimension ref="A1:W51"/>
  <sheetViews>
    <sheetView view="pageBreakPreview" zoomScale="118" zoomScaleNormal="85" zoomScaleSheetLayoutView="85" workbookViewId="0">
      <selection activeCell="E51" sqref="E51:G51"/>
    </sheetView>
  </sheetViews>
  <sheetFormatPr defaultColWidth="3" defaultRowHeight="25.5" customHeight="1" x14ac:dyDescent="0.45"/>
  <cols>
    <col min="1" max="16384" width="3" style="184"/>
  </cols>
  <sheetData>
    <row r="1" spans="1:15" ht="25.5" customHeight="1" x14ac:dyDescent="0.45">
      <c r="A1" s="257" t="s">
        <v>187</v>
      </c>
      <c r="B1" s="257"/>
      <c r="C1" s="257"/>
      <c r="D1" s="257"/>
      <c r="E1" s="257"/>
      <c r="F1" s="257"/>
      <c r="G1" s="257"/>
      <c r="H1" s="257"/>
      <c r="I1" s="257"/>
      <c r="J1" s="257"/>
      <c r="K1" s="257"/>
      <c r="L1" s="257"/>
      <c r="M1" s="257"/>
      <c r="N1" s="257"/>
      <c r="O1" s="257"/>
    </row>
    <row r="3" spans="1:15" ht="25.5" customHeight="1" x14ac:dyDescent="0.45">
      <c r="A3" s="184" t="s">
        <v>142</v>
      </c>
    </row>
    <row r="4" spans="1:15" ht="25.5" customHeight="1" x14ac:dyDescent="0.45">
      <c r="A4" s="184" t="s">
        <v>188</v>
      </c>
    </row>
    <row r="6" spans="1:15" ht="25.5" customHeight="1" x14ac:dyDescent="0.45">
      <c r="A6" s="184" t="s">
        <v>189</v>
      </c>
    </row>
    <row r="7" spans="1:15" ht="25.5" customHeight="1" x14ac:dyDescent="0.45">
      <c r="A7" s="185" t="s">
        <v>145</v>
      </c>
    </row>
    <row r="8" spans="1:15" ht="25.5" customHeight="1" x14ac:dyDescent="0.45">
      <c r="A8" s="185" t="s">
        <v>146</v>
      </c>
    </row>
    <row r="9" spans="1:15" ht="25.5" customHeight="1" x14ac:dyDescent="0.45">
      <c r="A9" s="190" t="s">
        <v>190</v>
      </c>
    </row>
    <row r="10" spans="1:15" ht="25.5" customHeight="1" x14ac:dyDescent="0.45">
      <c r="A10" s="185" t="s">
        <v>191</v>
      </c>
    </row>
    <row r="11" spans="1:15" ht="25.5" customHeight="1" x14ac:dyDescent="0.45">
      <c r="A11" s="184" t="s">
        <v>149</v>
      </c>
    </row>
    <row r="13" spans="1:15" ht="25.5" customHeight="1" x14ac:dyDescent="0.45">
      <c r="A13" s="185" t="s">
        <v>150</v>
      </c>
      <c r="B13" s="185"/>
      <c r="C13" s="185"/>
      <c r="D13" s="185"/>
      <c r="E13" s="185"/>
      <c r="F13" s="185"/>
    </row>
    <row r="15" spans="1:15" ht="25.5" customHeight="1" x14ac:dyDescent="0.45">
      <c r="A15" s="234" t="s">
        <v>151</v>
      </c>
      <c r="B15" s="234"/>
      <c r="C15" s="234"/>
      <c r="D15" s="234"/>
      <c r="E15" s="244">
        <f>(決算書!G11+決算書!G12)/10000</f>
        <v>0</v>
      </c>
      <c r="F15" s="244"/>
      <c r="G15" s="244"/>
      <c r="H15" s="244"/>
      <c r="I15" s="244"/>
      <c r="J15" s="244"/>
      <c r="K15" s="234" t="s">
        <v>137</v>
      </c>
      <c r="L15" s="234"/>
      <c r="M15" s="184" t="s">
        <v>152</v>
      </c>
    </row>
    <row r="16" spans="1:15" ht="25.5" customHeight="1" x14ac:dyDescent="0.45">
      <c r="A16" s="234" t="s">
        <v>136</v>
      </c>
      <c r="B16" s="234"/>
      <c r="C16" s="234"/>
      <c r="D16" s="234"/>
      <c r="E16" s="244">
        <f>決算書!G20/10000</f>
        <v>9910.8693000000003</v>
      </c>
      <c r="F16" s="244"/>
      <c r="G16" s="244"/>
      <c r="H16" s="244"/>
      <c r="I16" s="244"/>
      <c r="J16" s="244"/>
      <c r="K16" s="234" t="s">
        <v>137</v>
      </c>
      <c r="L16" s="234"/>
      <c r="M16" s="184" t="s">
        <v>244</v>
      </c>
    </row>
    <row r="17" spans="1:19" ht="25.5" customHeight="1" x14ac:dyDescent="0.45">
      <c r="A17" s="234" t="s">
        <v>153</v>
      </c>
      <c r="B17" s="234"/>
      <c r="C17" s="234"/>
      <c r="D17" s="234"/>
      <c r="E17" s="245">
        <f>E15+E16</f>
        <v>9910.8693000000003</v>
      </c>
      <c r="F17" s="245"/>
      <c r="G17" s="245"/>
      <c r="H17" s="245"/>
      <c r="I17" s="245"/>
      <c r="J17" s="245"/>
      <c r="K17" s="234" t="s">
        <v>137</v>
      </c>
      <c r="L17" s="234"/>
    </row>
    <row r="18" spans="1:19" ht="25.5" customHeight="1" x14ac:dyDescent="0.45">
      <c r="A18" s="186"/>
      <c r="B18" s="186"/>
      <c r="C18" s="186"/>
      <c r="D18" s="186"/>
      <c r="E18" s="191"/>
      <c r="F18" s="191"/>
      <c r="G18" s="191"/>
      <c r="H18" s="191"/>
      <c r="I18" s="186"/>
      <c r="J18" s="186"/>
      <c r="K18" s="186"/>
      <c r="L18" s="186"/>
    </row>
    <row r="19" spans="1:19" ht="25.5" customHeight="1" x14ac:dyDescent="0.45">
      <c r="A19" s="243" t="s">
        <v>154</v>
      </c>
      <c r="B19" s="243"/>
      <c r="C19" s="243"/>
      <c r="D19" s="253"/>
      <c r="E19" s="256">
        <v>30</v>
      </c>
      <c r="F19" s="256"/>
      <c r="G19" s="256"/>
      <c r="H19" s="256"/>
      <c r="I19" s="184" t="s">
        <v>155</v>
      </c>
    </row>
    <row r="21" spans="1:19" ht="25.5" customHeight="1" x14ac:dyDescent="0.45">
      <c r="A21" s="247" t="s">
        <v>156</v>
      </c>
      <c r="B21" s="248"/>
      <c r="C21" s="248"/>
      <c r="D21" s="248"/>
      <c r="E21" s="248"/>
      <c r="F21" s="249"/>
      <c r="G21" s="250" t="s">
        <v>138</v>
      </c>
      <c r="H21" s="251"/>
      <c r="I21" s="252"/>
      <c r="J21" s="231">
        <f>E17/(1-E19/100)</f>
        <v>14158.384714285716</v>
      </c>
      <c r="K21" s="232"/>
      <c r="L21" s="233"/>
      <c r="M21" s="234" t="s">
        <v>137</v>
      </c>
      <c r="N21" s="234"/>
      <c r="O21" s="184" t="s">
        <v>157</v>
      </c>
    </row>
    <row r="23" spans="1:19" ht="25.5" customHeight="1" x14ac:dyDescent="0.45">
      <c r="A23" s="185" t="s">
        <v>146</v>
      </c>
    </row>
    <row r="24" spans="1:19" ht="25.5" customHeight="1" x14ac:dyDescent="0.45">
      <c r="A24" s="184" t="s">
        <v>158</v>
      </c>
    </row>
    <row r="25" spans="1:19" ht="25.5" customHeight="1" x14ac:dyDescent="0.45">
      <c r="A25" s="241" t="s">
        <v>156</v>
      </c>
      <c r="B25" s="241"/>
      <c r="C25" s="241"/>
      <c r="D25" s="242"/>
      <c r="E25" s="242"/>
      <c r="F25" s="242"/>
      <c r="G25" s="242"/>
      <c r="H25" s="234" t="s">
        <v>137</v>
      </c>
      <c r="I25" s="234"/>
      <c r="J25" s="184" t="s">
        <v>159</v>
      </c>
    </row>
    <row r="26" spans="1:19" ht="25.5" customHeight="1" x14ac:dyDescent="0.45">
      <c r="A26" s="184" t="s">
        <v>160</v>
      </c>
    </row>
    <row r="28" spans="1:19" ht="25.5" customHeight="1" x14ac:dyDescent="0.45">
      <c r="A28" s="185" t="s">
        <v>192</v>
      </c>
    </row>
    <row r="30" spans="1:19" ht="25.5" customHeight="1" x14ac:dyDescent="0.45">
      <c r="A30" s="184" t="s">
        <v>193</v>
      </c>
      <c r="D30" s="254">
        <v>6</v>
      </c>
      <c r="E30" s="254"/>
      <c r="F30" s="254"/>
      <c r="G30" s="243" t="s">
        <v>194</v>
      </c>
      <c r="H30" s="243"/>
      <c r="I30" s="184" t="s">
        <v>195</v>
      </c>
    </row>
    <row r="31" spans="1:19" ht="25.5" customHeight="1" x14ac:dyDescent="0.45">
      <c r="A31" s="184" t="s">
        <v>248</v>
      </c>
      <c r="N31" s="235">
        <f>決算書!R4/10000+決算書!R5/10000</f>
        <v>10698.2711</v>
      </c>
      <c r="O31" s="236"/>
      <c r="P31" s="237"/>
      <c r="Q31" s="234" t="s">
        <v>137</v>
      </c>
      <c r="R31" s="234"/>
      <c r="S31" s="184" t="s">
        <v>167</v>
      </c>
    </row>
    <row r="32" spans="1:19" ht="25.5" customHeight="1" x14ac:dyDescent="0.45">
      <c r="A32" s="241" t="s">
        <v>156</v>
      </c>
      <c r="B32" s="241"/>
      <c r="C32" s="241"/>
      <c r="D32" s="245">
        <f>N31/(12/D30)</f>
        <v>5349.13555</v>
      </c>
      <c r="E32" s="245"/>
      <c r="F32" s="245"/>
      <c r="G32" s="245"/>
      <c r="H32" s="234" t="s">
        <v>137</v>
      </c>
      <c r="I32" s="234"/>
      <c r="J32" s="184" t="s">
        <v>168</v>
      </c>
    </row>
    <row r="33" spans="1:23" ht="25.5" customHeight="1" x14ac:dyDescent="0.45">
      <c r="A33" s="187"/>
      <c r="B33" s="187"/>
      <c r="C33" s="187"/>
      <c r="D33" s="186"/>
      <c r="E33" s="186"/>
      <c r="F33" s="186"/>
      <c r="G33" s="186"/>
      <c r="H33" s="186"/>
      <c r="I33" s="186"/>
    </row>
    <row r="34" spans="1:23" ht="25.5" customHeight="1" x14ac:dyDescent="0.45">
      <c r="A34" s="185" t="s">
        <v>191</v>
      </c>
      <c r="B34" s="187"/>
      <c r="C34" s="187"/>
      <c r="D34" s="186"/>
      <c r="E34" s="186"/>
      <c r="F34" s="186"/>
      <c r="G34" s="186"/>
      <c r="H34" s="186"/>
      <c r="I34" s="186"/>
    </row>
    <row r="35" spans="1:23" ht="25.5" customHeight="1" x14ac:dyDescent="0.45">
      <c r="A35" s="185"/>
      <c r="B35" s="187"/>
      <c r="C35" s="187"/>
      <c r="D35" s="186"/>
      <c r="E35" s="186"/>
      <c r="F35" s="186"/>
      <c r="G35" s="186"/>
      <c r="H35" s="186"/>
      <c r="I35" s="186"/>
    </row>
    <row r="36" spans="1:23" ht="25.5" customHeight="1" x14ac:dyDescent="0.45">
      <c r="A36" s="192" t="s">
        <v>196</v>
      </c>
      <c r="B36" s="192"/>
      <c r="C36" s="192"/>
      <c r="D36" s="192"/>
      <c r="E36" s="192"/>
      <c r="F36" s="192"/>
      <c r="G36" s="192"/>
      <c r="H36" s="192"/>
      <c r="I36" s="192"/>
      <c r="J36" s="192"/>
      <c r="K36" s="192"/>
      <c r="L36" s="192"/>
      <c r="M36" s="192"/>
      <c r="N36" s="235">
        <f>決算書!R34/10000</f>
        <v>24659.257799999999</v>
      </c>
      <c r="O36" s="236"/>
      <c r="P36" s="237"/>
      <c r="Q36" s="234" t="s">
        <v>137</v>
      </c>
      <c r="R36" s="234"/>
      <c r="S36" s="184" t="s">
        <v>167</v>
      </c>
    </row>
    <row r="37" spans="1:23" ht="25.5" customHeight="1" x14ac:dyDescent="0.45">
      <c r="A37" s="192" t="s">
        <v>197</v>
      </c>
      <c r="B37" s="192"/>
      <c r="C37" s="192"/>
      <c r="D37" s="192"/>
      <c r="E37" s="192"/>
      <c r="F37" s="192"/>
      <c r="G37" s="192"/>
      <c r="H37" s="192"/>
      <c r="I37" s="192"/>
      <c r="J37" s="192"/>
      <c r="K37" s="192"/>
      <c r="L37" s="192"/>
      <c r="M37" s="192"/>
      <c r="N37" s="241" t="s">
        <v>156</v>
      </c>
      <c r="O37" s="241"/>
      <c r="P37" s="241"/>
      <c r="Q37" s="245">
        <f>N36/4</f>
        <v>6164.8144499999999</v>
      </c>
      <c r="R37" s="245"/>
      <c r="S37" s="245"/>
      <c r="T37" s="245"/>
      <c r="U37" s="234" t="s">
        <v>137</v>
      </c>
      <c r="V37" s="234"/>
      <c r="W37" s="184" t="s">
        <v>170</v>
      </c>
    </row>
    <row r="38" spans="1:23" ht="25.5" customHeight="1" x14ac:dyDescent="0.45">
      <c r="A38" s="192"/>
      <c r="B38" s="192"/>
      <c r="C38" s="192"/>
      <c r="D38" s="192"/>
      <c r="E38" s="192"/>
      <c r="F38" s="192"/>
      <c r="G38" s="192"/>
      <c r="H38" s="192"/>
      <c r="I38" s="192"/>
      <c r="J38" s="192"/>
      <c r="K38" s="192"/>
      <c r="L38" s="192"/>
      <c r="M38" s="192"/>
      <c r="N38" s="187"/>
      <c r="O38" s="187"/>
      <c r="P38" s="187"/>
      <c r="Q38" s="186"/>
      <c r="R38" s="186"/>
      <c r="S38" s="186"/>
      <c r="T38" s="186"/>
      <c r="U38" s="186"/>
      <c r="V38" s="186"/>
    </row>
    <row r="39" spans="1:23" ht="25.5" customHeight="1" x14ac:dyDescent="0.45">
      <c r="A39" s="184" t="s">
        <v>171</v>
      </c>
    </row>
    <row r="40" spans="1:23" ht="25.5" customHeight="1" x14ac:dyDescent="0.45">
      <c r="A40" s="184" t="s">
        <v>172</v>
      </c>
      <c r="C40" s="231">
        <f>J21+D25+D32+Q37</f>
        <v>25672.334714285716</v>
      </c>
      <c r="D40" s="232"/>
      <c r="E40" s="233"/>
      <c r="F40" s="234" t="s">
        <v>137</v>
      </c>
      <c r="G40" s="234"/>
      <c r="H40" s="184" t="s">
        <v>173</v>
      </c>
    </row>
    <row r="42" spans="1:23" ht="25.5" customHeight="1" x14ac:dyDescent="0.45">
      <c r="A42" s="184" t="s">
        <v>198</v>
      </c>
    </row>
    <row r="43" spans="1:23" ht="25.5" customHeight="1" x14ac:dyDescent="0.45">
      <c r="A43" s="184" t="s">
        <v>172</v>
      </c>
      <c r="C43" s="235">
        <f>決算書!C5/10000</f>
        <v>4956.2209999999995</v>
      </c>
      <c r="D43" s="236"/>
      <c r="E43" s="237"/>
      <c r="F43" s="234" t="s">
        <v>137</v>
      </c>
      <c r="G43" s="234"/>
      <c r="H43" s="184" t="s">
        <v>199</v>
      </c>
    </row>
    <row r="44" spans="1:23" ht="25.5" customHeight="1" x14ac:dyDescent="0.45">
      <c r="A44" s="184" t="s">
        <v>200</v>
      </c>
      <c r="G44" s="186"/>
    </row>
    <row r="46" spans="1:23" ht="25.5" customHeight="1" x14ac:dyDescent="0.45">
      <c r="A46" s="184" t="s">
        <v>201</v>
      </c>
    </row>
    <row r="47" spans="1:23" ht="25.5" customHeight="1" x14ac:dyDescent="0.45">
      <c r="B47" s="231">
        <f>C40</f>
        <v>25672.334714285716</v>
      </c>
      <c r="C47" s="232"/>
      <c r="D47" s="233"/>
      <c r="E47" s="234" t="s">
        <v>137</v>
      </c>
      <c r="F47" s="234"/>
      <c r="G47" s="255" t="s">
        <v>0</v>
      </c>
      <c r="H47" s="253"/>
      <c r="I47" s="231">
        <f>C43</f>
        <v>4956.2209999999995</v>
      </c>
      <c r="J47" s="232"/>
      <c r="K47" s="233"/>
      <c r="L47" s="234" t="s">
        <v>137</v>
      </c>
      <c r="M47" s="234"/>
      <c r="N47" s="255" t="s">
        <v>138</v>
      </c>
      <c r="O47" s="253"/>
      <c r="P47" s="231">
        <f>B47-I47</f>
        <v>20716.113714285719</v>
      </c>
      <c r="Q47" s="232"/>
      <c r="R47" s="233"/>
      <c r="S47" s="234" t="s">
        <v>137</v>
      </c>
      <c r="T47" s="234"/>
    </row>
    <row r="49" spans="1:17" ht="25.5" customHeight="1" x14ac:dyDescent="0.45">
      <c r="A49" s="184" t="s">
        <v>202</v>
      </c>
      <c r="L49" s="238"/>
      <c r="M49" s="239"/>
      <c r="N49" s="240"/>
      <c r="O49" s="234" t="s">
        <v>137</v>
      </c>
      <c r="P49" s="234"/>
      <c r="Q49" s="184" t="s">
        <v>203</v>
      </c>
    </row>
    <row r="51" spans="1:17" ht="25.5" customHeight="1" x14ac:dyDescent="0.45">
      <c r="A51" s="184" t="s">
        <v>204</v>
      </c>
      <c r="E51" s="231">
        <f>P47-L49</f>
        <v>20716.113714285719</v>
      </c>
      <c r="F51" s="232"/>
      <c r="G51" s="233"/>
      <c r="H51" s="234" t="s">
        <v>137</v>
      </c>
      <c r="I51" s="234"/>
      <c r="J51" s="184" t="s">
        <v>205</v>
      </c>
    </row>
  </sheetData>
  <sheetProtection algorithmName="SHA-512" hashValue="n44pu6ll4w7HPfZjTZ9u7sg5gNFED48uWvLgcEUDHD2bb3om+yq7WTSxBMk3GlrwbScH0xDwaA5wJzbLVXXw1A==" saltValue="aEKZcy3GVnyku1bNYkat3w==" spinCount="100000" sheet="1" objects="1" scenarios="1"/>
  <mergeCells count="47">
    <mergeCell ref="A1:O1"/>
    <mergeCell ref="A15:D15"/>
    <mergeCell ref="E15:J15"/>
    <mergeCell ref="K15:L15"/>
    <mergeCell ref="A16:D16"/>
    <mergeCell ref="E16:J16"/>
    <mergeCell ref="K16:L16"/>
    <mergeCell ref="A17:D17"/>
    <mergeCell ref="E17:J17"/>
    <mergeCell ref="K17:L17"/>
    <mergeCell ref="A19:D19"/>
    <mergeCell ref="E19:H19"/>
    <mergeCell ref="M21:N21"/>
    <mergeCell ref="A25:C25"/>
    <mergeCell ref="D25:G25"/>
    <mergeCell ref="H25:I25"/>
    <mergeCell ref="D30:F30"/>
    <mergeCell ref="G30:H30"/>
    <mergeCell ref="A21:F21"/>
    <mergeCell ref="G21:I21"/>
    <mergeCell ref="J21:L21"/>
    <mergeCell ref="N31:P31"/>
    <mergeCell ref="Q31:R31"/>
    <mergeCell ref="A32:C32"/>
    <mergeCell ref="D32:G32"/>
    <mergeCell ref="H32:I32"/>
    <mergeCell ref="Q36:R36"/>
    <mergeCell ref="N37:P37"/>
    <mergeCell ref="Q37:T37"/>
    <mergeCell ref="U37:V37"/>
    <mergeCell ref="C40:E40"/>
    <mergeCell ref="F40:G40"/>
    <mergeCell ref="N36:P36"/>
    <mergeCell ref="S47:T47"/>
    <mergeCell ref="L49:N49"/>
    <mergeCell ref="O49:P49"/>
    <mergeCell ref="C43:E43"/>
    <mergeCell ref="F43:G43"/>
    <mergeCell ref="B47:D47"/>
    <mergeCell ref="E47:F47"/>
    <mergeCell ref="G47:H47"/>
    <mergeCell ref="I47:K47"/>
    <mergeCell ref="E51:G51"/>
    <mergeCell ref="H51:I51"/>
    <mergeCell ref="L47:M47"/>
    <mergeCell ref="N47:O47"/>
    <mergeCell ref="P47:R47"/>
  </mergeCells>
  <phoneticPr fontId="3"/>
  <printOptions horizontalCentered="1" verticalCentered="1"/>
  <pageMargins left="0.11811023622047245" right="0.11811023622047245" top="0.19685039370078741" bottom="0.19685039370078741" header="0.19685039370078741" footer="0.11811023622047245"/>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D380-3F56-4866-9E5D-B3BA21F415D5}">
  <sheetPr>
    <tabColor theme="8" tint="0.79998168889431442"/>
  </sheetPr>
  <dimension ref="A1:AK39"/>
  <sheetViews>
    <sheetView view="pageBreakPreview" topLeftCell="A25" zoomScale="89" zoomScaleNormal="85" zoomScaleSheetLayoutView="85" workbookViewId="0">
      <selection activeCell="L37" sqref="L37:AI38"/>
    </sheetView>
  </sheetViews>
  <sheetFormatPr defaultColWidth="3" defaultRowHeight="34.200000000000003" customHeight="1" x14ac:dyDescent="0.45"/>
  <cols>
    <col min="3" max="3" width="3.3984375" bestFit="1" customWidth="1"/>
  </cols>
  <sheetData>
    <row r="1" spans="1:27" ht="34.200000000000003" customHeight="1" x14ac:dyDescent="0.45">
      <c r="A1" s="297" t="s">
        <v>206</v>
      </c>
      <c r="B1" s="297"/>
      <c r="C1" s="297"/>
      <c r="D1" s="297"/>
      <c r="E1" s="297"/>
      <c r="F1" s="297"/>
      <c r="G1" s="297"/>
      <c r="H1" s="297"/>
      <c r="I1" s="297"/>
      <c r="J1" s="297"/>
      <c r="K1" s="297"/>
      <c r="L1" s="297"/>
      <c r="M1" s="297"/>
      <c r="N1" s="297"/>
      <c r="O1" s="297"/>
    </row>
    <row r="2" spans="1:27" ht="34.200000000000003" customHeight="1" x14ac:dyDescent="0.45">
      <c r="A2" t="s">
        <v>207</v>
      </c>
    </row>
    <row r="3" spans="1:27" ht="34.200000000000003" customHeight="1" x14ac:dyDescent="0.45">
      <c r="A3" t="s">
        <v>208</v>
      </c>
    </row>
    <row r="4" spans="1:27" ht="34.200000000000003" customHeight="1" x14ac:dyDescent="0.45">
      <c r="A4" t="s">
        <v>209</v>
      </c>
    </row>
    <row r="5" spans="1:27" ht="34.200000000000003" customHeight="1" x14ac:dyDescent="0.45">
      <c r="A5" t="s">
        <v>210</v>
      </c>
    </row>
    <row r="7" spans="1:27" ht="34.200000000000003" customHeight="1" x14ac:dyDescent="0.45">
      <c r="A7" s="173" t="s">
        <v>211</v>
      </c>
      <c r="B7" s="173"/>
      <c r="C7" s="173"/>
      <c r="D7" s="173"/>
      <c r="E7" s="173"/>
      <c r="F7" s="173"/>
      <c r="G7" s="173"/>
    </row>
    <row r="9" spans="1:27" ht="34.200000000000003" customHeight="1" x14ac:dyDescent="0.45">
      <c r="A9" s="203"/>
      <c r="B9" s="203"/>
      <c r="C9" s="289" t="s">
        <v>212</v>
      </c>
      <c r="D9" s="203"/>
      <c r="E9" s="203"/>
      <c r="F9" s="203"/>
      <c r="G9" s="203" t="s">
        <v>213</v>
      </c>
      <c r="H9" s="203"/>
      <c r="I9" s="203"/>
      <c r="J9" s="203"/>
      <c r="K9" s="203" t="s">
        <v>214</v>
      </c>
      <c r="L9" s="203"/>
      <c r="M9" s="203"/>
      <c r="N9" s="203"/>
      <c r="R9" t="s">
        <v>215</v>
      </c>
    </row>
    <row r="10" spans="1:27" ht="34.200000000000003" customHeight="1" x14ac:dyDescent="0.45">
      <c r="A10" s="203" t="s">
        <v>106</v>
      </c>
      <c r="B10" s="203"/>
      <c r="C10" s="271">
        <f>決算書!K8</f>
        <v>228106174</v>
      </c>
      <c r="D10" s="271"/>
      <c r="E10" s="271"/>
      <c r="F10" s="271"/>
      <c r="G10" s="271">
        <f>決算書!K30</f>
        <v>146690365</v>
      </c>
      <c r="H10" s="271"/>
      <c r="I10" s="271"/>
      <c r="J10" s="271"/>
      <c r="K10" s="293">
        <f>G10/C10</f>
        <v>0.64307932761171116</v>
      </c>
      <c r="L10" s="293"/>
      <c r="M10" s="293"/>
      <c r="N10" s="293"/>
      <c r="R10" t="s">
        <v>216</v>
      </c>
    </row>
    <row r="11" spans="1:27" ht="34.200000000000003" customHeight="1" x14ac:dyDescent="0.45">
      <c r="A11" s="203" t="s">
        <v>107</v>
      </c>
      <c r="B11" s="203"/>
      <c r="C11" s="271">
        <f>決算書!L8</f>
        <v>256810393</v>
      </c>
      <c r="D11" s="271"/>
      <c r="E11" s="271"/>
      <c r="F11" s="271"/>
      <c r="G11" s="271">
        <f>決算書!L30</f>
        <v>163306392</v>
      </c>
      <c r="H11" s="271"/>
      <c r="I11" s="271"/>
      <c r="J11" s="271"/>
      <c r="K11" s="293">
        <f>G11/C11</f>
        <v>0.63590258202673289</v>
      </c>
      <c r="L11" s="293"/>
      <c r="M11" s="293"/>
      <c r="N11" s="293"/>
    </row>
    <row r="13" spans="1:27" ht="34.200000000000003" customHeight="1" x14ac:dyDescent="0.45">
      <c r="A13" t="s">
        <v>217</v>
      </c>
      <c r="E13" s="294">
        <v>60</v>
      </c>
      <c r="F13" s="295"/>
      <c r="G13" s="296"/>
      <c r="H13" t="s">
        <v>166</v>
      </c>
      <c r="I13" t="s">
        <v>218</v>
      </c>
    </row>
    <row r="14" spans="1:27" ht="34.200000000000003" customHeight="1" x14ac:dyDescent="0.45">
      <c r="A14" t="s">
        <v>219</v>
      </c>
    </row>
    <row r="16" spans="1:27" ht="34.200000000000003" customHeight="1" x14ac:dyDescent="0.45">
      <c r="A16" s="203"/>
      <c r="B16" s="203"/>
      <c r="C16" s="289" t="str">
        <f>C9</f>
        <v>粗利益
（限界利益）</v>
      </c>
      <c r="D16" s="289"/>
      <c r="E16" s="289"/>
      <c r="F16" s="289"/>
      <c r="G16" s="203" t="s">
        <v>214</v>
      </c>
      <c r="H16" s="203"/>
      <c r="I16" s="203"/>
      <c r="J16" s="203"/>
      <c r="K16" s="290" t="s">
        <v>220</v>
      </c>
      <c r="L16" s="291"/>
      <c r="M16" s="291"/>
      <c r="N16" s="292"/>
      <c r="O16" s="203" t="s">
        <v>221</v>
      </c>
      <c r="P16" s="203"/>
      <c r="Q16" s="203"/>
      <c r="R16" s="203"/>
      <c r="W16" s="278" t="s">
        <v>222</v>
      </c>
      <c r="X16" s="278"/>
      <c r="Y16" s="278"/>
      <c r="Z16" s="278"/>
      <c r="AA16" s="278"/>
    </row>
    <row r="17" spans="1:37" ht="34.200000000000003" customHeight="1" x14ac:dyDescent="0.45">
      <c r="A17" s="203" t="s">
        <v>106</v>
      </c>
      <c r="B17" s="203"/>
      <c r="C17" s="283">
        <f>C10</f>
        <v>228106174</v>
      </c>
      <c r="D17" s="284"/>
      <c r="E17" s="284"/>
      <c r="F17" s="285"/>
      <c r="G17" s="286">
        <f>K10</f>
        <v>0.64307932761171116</v>
      </c>
      <c r="H17" s="287"/>
      <c r="I17" s="287"/>
      <c r="J17" s="288"/>
      <c r="K17" s="286">
        <f>E13%-G17</f>
        <v>-4.3079327611711182E-2</v>
      </c>
      <c r="L17" s="287"/>
      <c r="M17" s="287"/>
      <c r="N17" s="288"/>
      <c r="O17" s="274">
        <f>C17*K17</f>
        <v>-9826660.5999999959</v>
      </c>
      <c r="P17" s="275"/>
      <c r="Q17" s="275"/>
      <c r="R17" s="276"/>
      <c r="W17" s="279">
        <f>(O17+O18)/2</f>
        <v>-9523408.400000006</v>
      </c>
      <c r="X17" s="279"/>
      <c r="Y17" s="279"/>
      <c r="Z17" s="279"/>
      <c r="AA17" s="279"/>
    </row>
    <row r="18" spans="1:37" ht="34.200000000000003" customHeight="1" x14ac:dyDescent="0.45">
      <c r="A18" s="203" t="s">
        <v>107</v>
      </c>
      <c r="B18" s="203"/>
      <c r="C18" s="283">
        <f>C11</f>
        <v>256810393</v>
      </c>
      <c r="D18" s="284"/>
      <c r="E18" s="284"/>
      <c r="F18" s="285"/>
      <c r="G18" s="286">
        <f>K11</f>
        <v>0.63590258202673289</v>
      </c>
      <c r="H18" s="287"/>
      <c r="I18" s="287"/>
      <c r="J18" s="288"/>
      <c r="K18" s="286">
        <f>E13%-G18</f>
        <v>-3.590258202673291E-2</v>
      </c>
      <c r="L18" s="287"/>
      <c r="M18" s="287"/>
      <c r="N18" s="288"/>
      <c r="O18" s="274">
        <f>C18*K18</f>
        <v>-9220156.200000016</v>
      </c>
      <c r="P18" s="275"/>
      <c r="Q18" s="275"/>
      <c r="R18" s="276"/>
      <c r="W18" s="279"/>
      <c r="X18" s="279"/>
      <c r="Y18" s="279"/>
      <c r="Z18" s="279"/>
      <c r="AA18" s="279"/>
      <c r="AB18" s="175"/>
      <c r="AC18" s="175"/>
      <c r="AD18" s="176"/>
      <c r="AG18" s="277" t="s">
        <v>223</v>
      </c>
      <c r="AH18" s="278"/>
      <c r="AI18" s="278"/>
      <c r="AJ18" s="278"/>
      <c r="AK18" s="278"/>
    </row>
    <row r="19" spans="1:37" ht="34.200000000000003" customHeight="1" x14ac:dyDescent="0.45">
      <c r="AD19" s="177"/>
      <c r="AG19" s="278"/>
      <c r="AH19" s="278"/>
      <c r="AI19" s="278"/>
      <c r="AJ19" s="278"/>
      <c r="AK19" s="278"/>
    </row>
    <row r="20" spans="1:37" ht="34.200000000000003" customHeight="1" x14ac:dyDescent="0.45">
      <c r="AD20" s="177"/>
      <c r="AG20" s="279">
        <f>MIN(W17,W24)</f>
        <v>-9523408.400000006</v>
      </c>
      <c r="AH20" s="279"/>
      <c r="AI20" s="279"/>
      <c r="AJ20" s="279"/>
      <c r="AK20" s="279"/>
    </row>
    <row r="21" spans="1:37" ht="34.200000000000003" customHeight="1" x14ac:dyDescent="0.45">
      <c r="A21" s="178" t="s">
        <v>224</v>
      </c>
      <c r="B21" s="178"/>
      <c r="C21" s="178"/>
      <c r="D21" s="178"/>
      <c r="E21" s="178"/>
      <c r="F21" s="178"/>
      <c r="G21" s="178"/>
      <c r="AD21" s="177"/>
      <c r="AE21" s="179"/>
      <c r="AF21" s="175"/>
      <c r="AG21" s="279"/>
      <c r="AH21" s="279"/>
      <c r="AI21" s="279"/>
      <c r="AJ21" s="279"/>
      <c r="AK21" s="279"/>
    </row>
    <row r="22" spans="1:37" ht="34.200000000000003" customHeight="1" x14ac:dyDescent="0.45">
      <c r="AD22" s="177"/>
    </row>
    <row r="23" spans="1:37" ht="34.200000000000003" customHeight="1" x14ac:dyDescent="0.45">
      <c r="A23" s="203"/>
      <c r="B23" s="203"/>
      <c r="C23" s="282" t="s">
        <v>225</v>
      </c>
      <c r="D23" s="282"/>
      <c r="E23" s="282"/>
      <c r="F23" s="282"/>
      <c r="G23" s="203" t="s">
        <v>226</v>
      </c>
      <c r="H23" s="203"/>
      <c r="I23" s="203"/>
      <c r="J23" s="203"/>
      <c r="K23" s="203" t="s">
        <v>227</v>
      </c>
      <c r="L23" s="203"/>
      <c r="M23" s="203"/>
      <c r="N23" s="203"/>
      <c r="W23" s="278" t="s">
        <v>222</v>
      </c>
      <c r="X23" s="278"/>
      <c r="Y23" s="278"/>
      <c r="Z23" s="278"/>
      <c r="AA23" s="278"/>
      <c r="AB23" s="180"/>
      <c r="AC23" s="180"/>
      <c r="AD23" s="181"/>
      <c r="AF23" t="s">
        <v>228</v>
      </c>
    </row>
    <row r="24" spans="1:37" ht="34.200000000000003" customHeight="1" x14ac:dyDescent="0.45">
      <c r="A24" s="203" t="s">
        <v>106</v>
      </c>
      <c r="B24" s="203"/>
      <c r="C24" s="280">
        <f>K27</f>
        <v>10603564.4</v>
      </c>
      <c r="D24" s="281"/>
      <c r="E24" s="281"/>
      <c r="F24" s="281"/>
      <c r="G24" s="271">
        <f>決算書!F17/7</f>
        <v>0</v>
      </c>
      <c r="H24" s="271"/>
      <c r="I24" s="271"/>
      <c r="J24" s="271"/>
      <c r="K24" s="259">
        <f>C24-G24</f>
        <v>10603564.4</v>
      </c>
      <c r="L24" s="259"/>
      <c r="M24" s="259"/>
      <c r="N24" s="259"/>
      <c r="W24" s="279">
        <f>(K24+K25)/2</f>
        <v>14174303.449999999</v>
      </c>
      <c r="X24" s="279"/>
      <c r="Y24" s="279"/>
      <c r="Z24" s="279"/>
      <c r="AA24" s="279"/>
      <c r="AF24" t="s">
        <v>229</v>
      </c>
    </row>
    <row r="25" spans="1:37" ht="34.200000000000003" customHeight="1" x14ac:dyDescent="0.45">
      <c r="A25" s="203" t="s">
        <v>107</v>
      </c>
      <c r="B25" s="203"/>
      <c r="C25" s="280">
        <f>K28</f>
        <v>17745042.5</v>
      </c>
      <c r="D25" s="281"/>
      <c r="E25" s="281"/>
      <c r="F25" s="281"/>
      <c r="G25" s="271">
        <f>決算書!G17/7</f>
        <v>0</v>
      </c>
      <c r="H25" s="271"/>
      <c r="I25" s="271"/>
      <c r="J25" s="271"/>
      <c r="K25" s="259">
        <f>C25-G25</f>
        <v>17745042.5</v>
      </c>
      <c r="L25" s="259"/>
      <c r="M25" s="259"/>
      <c r="N25" s="259"/>
      <c r="W25" s="279"/>
      <c r="X25" s="279"/>
      <c r="Y25" s="279"/>
      <c r="Z25" s="279"/>
      <c r="AA25" s="279"/>
      <c r="AF25" t="s">
        <v>230</v>
      </c>
    </row>
    <row r="26" spans="1:37" ht="34.200000000000003" customHeight="1" x14ac:dyDescent="0.45">
      <c r="A26" s="203"/>
      <c r="B26" s="203"/>
      <c r="C26" s="272" t="s">
        <v>231</v>
      </c>
      <c r="D26" s="272"/>
      <c r="E26" s="272"/>
      <c r="F26" s="272"/>
      <c r="G26" s="272" t="s">
        <v>232</v>
      </c>
      <c r="H26" s="272"/>
      <c r="I26" s="272"/>
      <c r="J26" s="272"/>
      <c r="K26" s="273" t="s">
        <v>225</v>
      </c>
      <c r="L26" s="273"/>
      <c r="M26" s="273"/>
      <c r="N26" s="273"/>
      <c r="W26" s="182"/>
      <c r="X26" s="182"/>
      <c r="Y26" s="182"/>
      <c r="Z26" s="182"/>
      <c r="AA26" s="182"/>
      <c r="AF26" t="s">
        <v>233</v>
      </c>
    </row>
    <row r="27" spans="1:37" ht="34.200000000000003" customHeight="1" x14ac:dyDescent="0.45">
      <c r="A27" s="203" t="s">
        <v>106</v>
      </c>
      <c r="B27" s="203"/>
      <c r="C27" s="269">
        <f>決算書!K11</f>
        <v>-2709718</v>
      </c>
      <c r="D27" s="270"/>
      <c r="E27" s="270"/>
      <c r="F27" s="270"/>
      <c r="G27" s="271">
        <f>決算書!Q27</f>
        <v>12500367</v>
      </c>
      <c r="H27" s="271"/>
      <c r="I27" s="271"/>
      <c r="J27" s="271"/>
      <c r="K27" s="259">
        <f>C27*0.7+G27</f>
        <v>10603564.4</v>
      </c>
      <c r="L27" s="259"/>
      <c r="M27" s="259"/>
      <c r="N27" s="259"/>
      <c r="P27" t="s">
        <v>249</v>
      </c>
      <c r="AF27" t="s">
        <v>234</v>
      </c>
    </row>
    <row r="28" spans="1:37" ht="34.200000000000003" customHeight="1" x14ac:dyDescent="0.45">
      <c r="A28" s="203" t="s">
        <v>107</v>
      </c>
      <c r="B28" s="203"/>
      <c r="C28" s="269">
        <f>決算書!L11</f>
        <v>10217815</v>
      </c>
      <c r="D28" s="270"/>
      <c r="E28" s="270"/>
      <c r="F28" s="270"/>
      <c r="G28" s="271">
        <f>決算書!R27</f>
        <v>10592572</v>
      </c>
      <c r="H28" s="271"/>
      <c r="I28" s="271"/>
      <c r="J28" s="271"/>
      <c r="K28" s="259">
        <f>C28*0.7+G28</f>
        <v>17745042.5</v>
      </c>
      <c r="L28" s="259"/>
      <c r="M28" s="259"/>
      <c r="N28" s="259"/>
      <c r="P28" t="s">
        <v>250</v>
      </c>
      <c r="AF28" t="s">
        <v>235</v>
      </c>
    </row>
    <row r="29" spans="1:37" ht="34.200000000000003" customHeight="1" x14ac:dyDescent="0.45">
      <c r="A29" s="172"/>
      <c r="B29" s="172"/>
      <c r="AF29" t="s">
        <v>236</v>
      </c>
    </row>
    <row r="30" spans="1:37" ht="34.200000000000003" customHeight="1" x14ac:dyDescent="0.45">
      <c r="AF30" t="s">
        <v>237</v>
      </c>
    </row>
    <row r="31" spans="1:37" ht="34.200000000000003" customHeight="1" x14ac:dyDescent="0.45">
      <c r="A31" t="s">
        <v>256</v>
      </c>
      <c r="AF31" t="s">
        <v>239</v>
      </c>
    </row>
    <row r="32" spans="1:37" ht="34.200000000000003" customHeight="1" x14ac:dyDescent="0.45">
      <c r="A32" t="s">
        <v>252</v>
      </c>
      <c r="R32" s="260"/>
      <c r="S32" s="261"/>
      <c r="T32" s="261"/>
      <c r="U32" s="261"/>
      <c r="V32" s="261"/>
      <c r="W32" t="s">
        <v>238</v>
      </c>
      <c r="X32" t="s">
        <v>253</v>
      </c>
    </row>
    <row r="33" spans="1:35" ht="34.200000000000003" customHeight="1" x14ac:dyDescent="0.45">
      <c r="A33" t="s">
        <v>254</v>
      </c>
      <c r="K33" s="262">
        <f>AG20-R32</f>
        <v>-9523408.400000006</v>
      </c>
      <c r="L33" s="263"/>
      <c r="M33" s="263"/>
      <c r="N33" s="263"/>
      <c r="O33" s="263"/>
      <c r="P33" t="s">
        <v>238</v>
      </c>
      <c r="Q33" t="s">
        <v>257</v>
      </c>
    </row>
    <row r="34" spans="1:35" ht="34.200000000000003" customHeight="1" x14ac:dyDescent="0.45">
      <c r="A34" t="s">
        <v>251</v>
      </c>
      <c r="K34" s="193"/>
      <c r="L34" s="174"/>
      <c r="M34" s="174"/>
      <c r="N34" s="174"/>
      <c r="O34" s="174"/>
    </row>
    <row r="35" spans="1:35" ht="34.200000000000003" customHeight="1" x14ac:dyDescent="0.45">
      <c r="J35" s="204" t="s">
        <v>240</v>
      </c>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05"/>
    </row>
    <row r="36" spans="1:35" ht="34.200000000000003" customHeight="1" x14ac:dyDescent="0.45">
      <c r="J36" s="204" t="s">
        <v>241</v>
      </c>
      <c r="K36" s="205"/>
      <c r="L36" s="264">
        <v>0.2</v>
      </c>
      <c r="M36" s="264"/>
      <c r="N36" s="264"/>
      <c r="O36" s="264"/>
      <c r="P36" s="264"/>
      <c r="Q36" s="264"/>
      <c r="R36" s="265">
        <v>0.3</v>
      </c>
      <c r="S36" s="265"/>
      <c r="T36" s="265"/>
      <c r="U36" s="265"/>
      <c r="V36" s="265"/>
      <c r="W36" s="265"/>
      <c r="X36" s="266">
        <v>0.4</v>
      </c>
      <c r="Y36" s="266"/>
      <c r="Z36" s="266"/>
      <c r="AA36" s="266"/>
      <c r="AB36" s="266"/>
      <c r="AC36" s="266"/>
      <c r="AD36" s="268">
        <v>0.5</v>
      </c>
      <c r="AE36" s="268"/>
      <c r="AF36" s="268"/>
      <c r="AG36" s="268"/>
      <c r="AH36" s="268"/>
      <c r="AI36" s="268"/>
    </row>
    <row r="37" spans="1:35" ht="34.200000000000003" customHeight="1" x14ac:dyDescent="0.45">
      <c r="J37" s="258" t="s">
        <v>242</v>
      </c>
      <c r="K37" s="258"/>
      <c r="L37" s="259">
        <f>$K$33*L36</f>
        <v>-1904681.6800000013</v>
      </c>
      <c r="M37" s="259"/>
      <c r="N37" s="259"/>
      <c r="O37" s="259"/>
      <c r="P37" s="259"/>
      <c r="Q37" s="259"/>
      <c r="R37" s="259">
        <f>$K$33*R36</f>
        <v>-2857022.5200000019</v>
      </c>
      <c r="S37" s="259"/>
      <c r="T37" s="259"/>
      <c r="U37" s="259"/>
      <c r="V37" s="259"/>
      <c r="W37" s="259"/>
      <c r="X37" s="259">
        <f t="shared" ref="X37" si="0">$K$33*X36</f>
        <v>-3809363.3600000027</v>
      </c>
      <c r="Y37" s="259"/>
      <c r="Z37" s="259"/>
      <c r="AA37" s="259"/>
      <c r="AB37" s="259"/>
      <c r="AC37" s="259"/>
      <c r="AD37" s="259">
        <f t="shared" ref="AD37" si="1">$K$33*AD36</f>
        <v>-4761704.200000003</v>
      </c>
      <c r="AE37" s="259"/>
      <c r="AF37" s="259"/>
      <c r="AG37" s="259"/>
      <c r="AH37" s="259"/>
      <c r="AI37" s="259"/>
    </row>
    <row r="38" spans="1:35" ht="34.200000000000003" customHeight="1" x14ac:dyDescent="0.45">
      <c r="J38" s="258" t="s">
        <v>243</v>
      </c>
      <c r="K38" s="258"/>
      <c r="L38" s="259">
        <f>L37/12</f>
        <v>-158723.47333333344</v>
      </c>
      <c r="M38" s="259"/>
      <c r="N38" s="259"/>
      <c r="O38" s="259"/>
      <c r="P38" s="259"/>
      <c r="Q38" s="259"/>
      <c r="R38" s="259">
        <f>R37/12</f>
        <v>-238085.21000000017</v>
      </c>
      <c r="S38" s="259"/>
      <c r="T38" s="259"/>
      <c r="U38" s="259"/>
      <c r="V38" s="259"/>
      <c r="W38" s="259"/>
      <c r="X38" s="259">
        <f>X37/12</f>
        <v>-317446.94666666689</v>
      </c>
      <c r="Y38" s="259"/>
      <c r="Z38" s="259"/>
      <c r="AA38" s="259"/>
      <c r="AB38" s="259"/>
      <c r="AC38" s="259"/>
      <c r="AD38" s="259">
        <f>AD37/12</f>
        <v>-396808.68333333358</v>
      </c>
      <c r="AE38" s="259"/>
      <c r="AF38" s="259"/>
      <c r="AG38" s="259"/>
      <c r="AH38" s="259"/>
      <c r="AI38" s="259"/>
    </row>
    <row r="39" spans="1:35" ht="34.200000000000003" customHeight="1" x14ac:dyDescent="0.45">
      <c r="J39" t="s">
        <v>255</v>
      </c>
    </row>
  </sheetData>
  <mergeCells count="77">
    <mergeCell ref="A10:B10"/>
    <mergeCell ref="C10:F10"/>
    <mergeCell ref="G10:J10"/>
    <mergeCell ref="K10:N10"/>
    <mergeCell ref="A1:O1"/>
    <mergeCell ref="A9:B9"/>
    <mergeCell ref="C9:F9"/>
    <mergeCell ref="G9:J9"/>
    <mergeCell ref="K9:N9"/>
    <mergeCell ref="K18:N18"/>
    <mergeCell ref="A11:B11"/>
    <mergeCell ref="C11:F11"/>
    <mergeCell ref="G11:J11"/>
    <mergeCell ref="K11:N11"/>
    <mergeCell ref="E13:G13"/>
    <mergeCell ref="W23:AA23"/>
    <mergeCell ref="O16:R16"/>
    <mergeCell ref="W16:AA16"/>
    <mergeCell ref="A17:B17"/>
    <mergeCell ref="C17:F17"/>
    <mergeCell ref="G17:J17"/>
    <mergeCell ref="K17:N17"/>
    <mergeCell ref="O17:R17"/>
    <mergeCell ref="W17:AA18"/>
    <mergeCell ref="A18:B18"/>
    <mergeCell ref="C18:F18"/>
    <mergeCell ref="A16:B16"/>
    <mergeCell ref="C16:F16"/>
    <mergeCell ref="G16:J16"/>
    <mergeCell ref="K16:N16"/>
    <mergeCell ref="G18:J18"/>
    <mergeCell ref="O18:R18"/>
    <mergeCell ref="AG18:AK19"/>
    <mergeCell ref="AG20:AK21"/>
    <mergeCell ref="A24:B24"/>
    <mergeCell ref="C24:F24"/>
    <mergeCell ref="G24:J24"/>
    <mergeCell ref="K24:N24"/>
    <mergeCell ref="W24:AA25"/>
    <mergeCell ref="A25:B25"/>
    <mergeCell ref="C25:F25"/>
    <mergeCell ref="G25:J25"/>
    <mergeCell ref="K25:N25"/>
    <mergeCell ref="A23:B23"/>
    <mergeCell ref="C23:F23"/>
    <mergeCell ref="G23:J23"/>
    <mergeCell ref="K23:N23"/>
    <mergeCell ref="A28:B28"/>
    <mergeCell ref="C28:F28"/>
    <mergeCell ref="G28:J28"/>
    <mergeCell ref="K28:N28"/>
    <mergeCell ref="A26:B26"/>
    <mergeCell ref="C26:F26"/>
    <mergeCell ref="G26:J26"/>
    <mergeCell ref="K26:N26"/>
    <mergeCell ref="A27:B27"/>
    <mergeCell ref="C27:F27"/>
    <mergeCell ref="G27:J27"/>
    <mergeCell ref="K27:N27"/>
    <mergeCell ref="R32:V32"/>
    <mergeCell ref="K33:O33"/>
    <mergeCell ref="L36:Q36"/>
    <mergeCell ref="R36:W36"/>
    <mergeCell ref="X36:AC36"/>
    <mergeCell ref="J35:AI35"/>
    <mergeCell ref="J36:K36"/>
    <mergeCell ref="AD36:AI36"/>
    <mergeCell ref="J37:K37"/>
    <mergeCell ref="AD37:AI37"/>
    <mergeCell ref="J38:K38"/>
    <mergeCell ref="AD38:AI38"/>
    <mergeCell ref="L37:Q37"/>
    <mergeCell ref="R37:W37"/>
    <mergeCell ref="X37:AC37"/>
    <mergeCell ref="L38:Q38"/>
    <mergeCell ref="R38:W38"/>
    <mergeCell ref="X38:AC38"/>
  </mergeCells>
  <phoneticPr fontId="3"/>
  <printOptions horizontalCentered="1" verticalCentered="1"/>
  <pageMargins left="0.11811023622047245" right="0.11811023622047245" top="0.19685039370078741" bottom="0.19685039370078741" header="0.19685039370078741" footer="0.11811023622047245"/>
  <pageSetup paperSize="9" scale="5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779CF74181A384CA71F8BC4814CAFCA" ma:contentTypeVersion="16" ma:contentTypeDescription="新しいドキュメントを作成します。" ma:contentTypeScope="" ma:versionID="8d80dedb45d4b51f1a7cd97faddf8b60">
  <xsd:schema xmlns:xsd="http://www.w3.org/2001/XMLSchema" xmlns:xs="http://www.w3.org/2001/XMLSchema" xmlns:p="http://schemas.microsoft.com/office/2006/metadata/properties" xmlns:ns2="2cf00f52-516e-49d3-9cbe-5e37d0291469" xmlns:ns3="61330dfc-7723-47cf-b120-8d2e1c1c0712" targetNamespace="http://schemas.microsoft.com/office/2006/metadata/properties" ma:root="true" ma:fieldsID="caf6bddec5807cca8c41f018a1d796a2" ns2:_="" ns3:_="">
    <xsd:import namespace="2cf00f52-516e-49d3-9cbe-5e37d0291469"/>
    <xsd:import namespace="61330dfc-7723-47cf-b120-8d2e1c1c07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00f52-516e-49d3-9cbe-5e37d029146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aa3ecb6-ff8c-4efa-8f0a-5f392f43564b}" ma:internalName="TaxCatchAll" ma:showField="CatchAllData" ma:web="2cf00f52-516e-49d3-9cbe-5e37d02914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1330dfc-7723-47cf-b120-8d2e1c1c07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67d950f-6ac1-4c2b-a0c6-5f1bb51b4c2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cf00f52-516e-49d3-9cbe-5e37d0291469">
      <UserInfo>
        <DisplayName/>
        <AccountId xsi:nil="true"/>
        <AccountType/>
      </UserInfo>
    </SharedWithUsers>
    <lcf76f155ced4ddcb4097134ff3c332f xmlns="61330dfc-7723-47cf-b120-8d2e1c1c0712">
      <Terms xmlns="http://schemas.microsoft.com/office/infopath/2007/PartnerControls"/>
    </lcf76f155ced4ddcb4097134ff3c332f>
    <TaxCatchAll xmlns="2cf00f52-516e-49d3-9cbe-5e37d02914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F8447-8560-4890-BC05-C0809C620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f00f52-516e-49d3-9cbe-5e37d0291469"/>
    <ds:schemaRef ds:uri="61330dfc-7723-47cf-b120-8d2e1c1c0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348448-EE7B-40DA-937D-775570FD68E4}">
  <ds:schemaRef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61330dfc-7723-47cf-b120-8d2e1c1c0712"/>
    <ds:schemaRef ds:uri="http://schemas.microsoft.com/office/infopath/2007/PartnerControls"/>
    <ds:schemaRef ds:uri="http://schemas.microsoft.com/office/2006/metadata/properties"/>
    <ds:schemaRef ds:uri="2cf00f52-516e-49d3-9cbe-5e37d0291469"/>
    <ds:schemaRef ds:uri="http://purl.org/dc/elements/1.1/"/>
  </ds:schemaRefs>
</ds:datastoreItem>
</file>

<file path=customXml/itemProps3.xml><?xml version="1.0" encoding="utf-8"?>
<ds:datastoreItem xmlns:ds="http://schemas.openxmlformats.org/officeDocument/2006/customXml" ds:itemID="{946E8A4B-20B1-41EF-9915-C6BE52C13E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決算書</vt:lpstr>
      <vt:lpstr>保険提案補助シート</vt:lpstr>
      <vt:lpstr>親族内承継</vt:lpstr>
      <vt:lpstr>親族外承継</vt:lpstr>
      <vt:lpstr>事業清算</vt:lpstr>
      <vt:lpstr>福利厚生・役員退職金</vt:lpstr>
      <vt:lpstr>決算書!Print_Area</vt:lpstr>
      <vt:lpstr>事業清算!Print_Area</vt:lpstr>
      <vt:lpstr>親族外承継!Print_Area</vt:lpstr>
      <vt:lpstr>親族内承継!Print_Area</vt:lpstr>
      <vt:lpstr>福利厚生・役員退職金!Print_Area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Takayuki Machi</dc:creator>
  <cp:keywords/>
  <dc:description/>
  <cp:lastModifiedBy>A433</cp:lastModifiedBy>
  <cp:revision/>
  <cp:lastPrinted>2023-05-19T10:43:10Z</cp:lastPrinted>
  <dcterms:created xsi:type="dcterms:W3CDTF">2018-10-12T11:58:49Z</dcterms:created>
  <dcterms:modified xsi:type="dcterms:W3CDTF">2025-02-17T13:09:56Z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0x0101003779CF74181A384CA71F8BC4814CAFCA</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MediaServiceImageTags">
    <vt:lpwstr/>
  </property>
</Properties>
</file>